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7D305A28-C300-4AC7-8D47-E5D6B56C79F5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2" l="1"/>
  <c r="I28" i="2"/>
  <c r="J28" i="2" s="1"/>
  <c r="J46" i="2"/>
  <c r="J35" i="2"/>
  <c r="J36" i="2"/>
  <c r="J37" i="2"/>
  <c r="J38" i="2"/>
  <c r="J39" i="2"/>
  <c r="J41" i="2"/>
  <c r="J42" i="2"/>
  <c r="J44" i="2"/>
  <c r="J12" i="2"/>
  <c r="E14" i="2"/>
  <c r="H14" i="2" s="1"/>
  <c r="I14" i="2" s="1"/>
  <c r="J14" i="2" s="1"/>
  <c r="E15" i="2"/>
  <c r="H15" i="2" s="1"/>
  <c r="I15" i="2" s="1"/>
  <c r="J15" i="2" s="1"/>
  <c r="E16" i="2"/>
  <c r="H16" i="2" s="1"/>
  <c r="I16" i="2" s="1"/>
  <c r="J16" i="2" s="1"/>
  <c r="E17" i="2"/>
  <c r="H17" i="2" s="1"/>
  <c r="I17" i="2" s="1"/>
  <c r="J17" i="2" s="1"/>
  <c r="E18" i="2"/>
  <c r="H18" i="2" s="1"/>
  <c r="I18" i="2" s="1"/>
  <c r="J18" i="2" s="1"/>
  <c r="E19" i="2"/>
  <c r="H19" i="2" s="1"/>
  <c r="I19" i="2" s="1"/>
  <c r="J19" i="2" s="1"/>
  <c r="E20" i="2"/>
  <c r="H20" i="2" s="1"/>
  <c r="I20" i="2" s="1"/>
  <c r="J20" i="2" s="1"/>
  <c r="E21" i="2"/>
  <c r="H21" i="2" s="1"/>
  <c r="I21" i="2" s="1"/>
  <c r="J21" i="2" s="1"/>
  <c r="E22" i="2"/>
  <c r="H22" i="2" s="1"/>
  <c r="I22" i="2" s="1"/>
  <c r="J22" i="2" s="1"/>
  <c r="E23" i="2"/>
  <c r="H23" i="2" s="1"/>
  <c r="I23" i="2" s="1"/>
  <c r="J23" i="2" s="1"/>
  <c r="E24" i="2"/>
  <c r="H24" i="2" s="1"/>
  <c r="I24" i="2" s="1"/>
  <c r="J24" i="2" s="1"/>
  <c r="E25" i="2"/>
  <c r="H25" i="2" s="1"/>
  <c r="I25" i="2" s="1"/>
  <c r="J25" i="2" s="1"/>
  <c r="E26" i="2"/>
  <c r="H26" i="2" s="1"/>
  <c r="I26" i="2" s="1"/>
  <c r="J26" i="2" s="1"/>
  <c r="E13" i="2"/>
  <c r="H13" i="2" s="1"/>
  <c r="I13" i="2" s="1"/>
  <c r="J13" i="2" s="1"/>
  <c r="I33" i="2"/>
  <c r="J33" i="2" s="1"/>
  <c r="I7" i="2"/>
  <c r="J7" i="2" s="1"/>
  <c r="I8" i="2"/>
  <c r="J8" i="2" s="1"/>
  <c r="I9" i="2"/>
  <c r="J9" i="2" s="1"/>
  <c r="J10" i="2"/>
  <c r="I11" i="2"/>
  <c r="J11" i="2" s="1"/>
  <c r="I6" i="2"/>
  <c r="J6" i="2" s="1"/>
  <c r="H3" i="2"/>
  <c r="I3" i="2" s="1"/>
  <c r="J3" i="2" s="1"/>
  <c r="I43" i="2"/>
  <c r="J43" i="2" s="1"/>
  <c r="E43" i="2"/>
  <c r="I40" i="2"/>
  <c r="J40" i="2" s="1"/>
  <c r="I45" i="2"/>
  <c r="J45" i="2" s="1"/>
  <c r="I34" i="2"/>
  <c r="I32" i="2"/>
  <c r="J32" i="2" s="1"/>
  <c r="E40" i="2"/>
  <c r="J52" i="1"/>
  <c r="B52" i="2" l="1"/>
  <c r="B53" i="2" s="1"/>
  <c r="I47" i="2"/>
  <c r="I52" i="1"/>
  <c r="E31" i="1" l="1"/>
  <c r="G92" i="1" l="1"/>
</calcChain>
</file>

<file path=xl/sharedStrings.xml><?xml version="1.0" encoding="utf-8"?>
<sst xmlns="http://schemas.openxmlformats.org/spreadsheetml/2006/main" count="259" uniqueCount="150">
  <si>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</si>
  <si>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</si>
  <si>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</si>
  <si>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</si>
  <si>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</si>
  <si>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</si>
  <si>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</si>
  <si>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</si>
  <si>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</si>
  <si>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</si>
  <si>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</si>
  <si>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</si>
  <si>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</si>
  <si>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</si>
  <si>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</si>
  <si>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</si>
  <si>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</si>
  <si>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</si>
  <si>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</si>
  <si>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</si>
  <si>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</si>
  <si>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</si>
  <si>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</si>
  <si>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</si>
  <si>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</si>
  <si>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</si>
  <si>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</si>
  <si>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</si>
  <si>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</si>
  <si>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</si>
  <si>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</si>
  <si>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</si>
  <si>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</si>
  <si>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</si>
  <si>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</si>
  <si>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</si>
  <si>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</si>
  <si>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</si>
  <si>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</si>
  <si>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</si>
  <si>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</si>
  <si>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</si>
  <si>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</si>
  <si>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</si>
  <si>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</si>
  <si>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</si>
  <si>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</si>
  <si>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</si>
  <si>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</si>
  <si>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</si>
  <si>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</si>
  <si>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</si>
  <si>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</si>
  <si>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</si>
  <si>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</si>
  <si>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</si>
  <si>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</si>
  <si>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</si>
  <si>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</si>
  <si>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</si>
  <si>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</si>
  <si>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</si>
  <si>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</si>
  <si>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</si>
  <si>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</si>
  <si>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</si>
  <si>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</si>
  <si>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</si>
  <si>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</si>
  <si>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</si>
  <si>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</si>
  <si>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</si>
  <si>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</si>
  <si>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</si>
  <si>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</si>
  <si>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</si>
  <si>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</si>
  <si>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</si>
  <si>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</si>
  <si>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</si>
  <si>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</si>
  <si>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</si>
  <si>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</si>
  <si>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</si>
  <si>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</si>
  <si>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</si>
  <si>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</si>
  <si>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</si>
  <si>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</si>
  <si>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</si>
  <si>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</si>
  <si>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</si>
  <si>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</si>
  <si>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</si>
  <si>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</si>
  <si>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</si>
  <si>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</si>
  <si>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</si>
  <si>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</si>
  <si>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</si>
  <si>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</si>
  <si>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</si>
  <si>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</si>
  <si>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</si>
  <si>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</si>
  <si>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APPART DIJON </t>
  </si>
  <si>
    <t xml:space="preserve">richebourg - </t>
  </si>
  <si>
    <t xml:space="preserve">bourgogne hautes cotes de nuits - </t>
  </si>
  <si>
    <t>SurfaceEn ouvrées</t>
  </si>
  <si>
    <t>Prix / ouvrée</t>
  </si>
  <si>
    <t>Total libre</t>
  </si>
  <si>
    <t>Valeur apres abattements de 82,78% pour outil pro</t>
  </si>
  <si>
    <t>Valeur totale</t>
  </si>
  <si>
    <t>FRANCOIS Ruine</t>
  </si>
  <si>
    <t xml:space="preserve">CAMARET Résidence secondaire </t>
  </si>
  <si>
    <t>Surf en Ha</t>
  </si>
  <si>
    <t>Abt BLT ?</t>
  </si>
  <si>
    <t>PERSO</t>
  </si>
  <si>
    <t>PROFESSIONNEL</t>
  </si>
  <si>
    <t>VALEUR POUR IFI</t>
  </si>
  <si>
    <t xml:space="preserve">Résidence principale POMMARD </t>
  </si>
  <si>
    <t>VALEUR DE BASE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</si>
  <si>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</si>
  <si>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</si>
  <si>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</si>
  <si>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</si>
  <si>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</si>
  <si>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</si>
  <si>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>DANS DOMAINE</t>
  </si>
  <si>
    <t>Parcelles MAV emprunt déduit</t>
  </si>
  <si>
    <t>Maison Tante Mone 1/3 indivision</t>
  </si>
  <si>
    <t>420000 par 3</t>
  </si>
  <si>
    <t>PARTS AF DANS DOMAINE</t>
  </si>
  <si>
    <t>POUR IFI AU 01/04/2024</t>
  </si>
  <si>
    <t>Ne compte pas dans IFI Car meme si quotient immobilier c'est totalement dans outil de travail</t>
  </si>
  <si>
    <t xml:space="preserve">18 MILLIONS PAR 665 PARTS On ne sait pas ce qui est considéré comme outil de travail car nous exploitons un peu moins de la valeur de 1/3 du GFA et papa a 31 parts en PP </t>
  </si>
  <si>
    <t>On ne comptabilise pas la valeur des parts du Domaine car c'est tout en outil de travail donc aucune valeur retenue (vu et confirmé avec cabinet andré en avril 2024)</t>
  </si>
  <si>
    <t>Passoire energetique ?</t>
  </si>
  <si>
    <t xml:space="preserve">la montagne Manou  - BEAUNE rue des topes Bizot  </t>
  </si>
  <si>
    <t>Loft  loué à CPA avec bail commercial donc pas outil de travail donc pas abattement</t>
  </si>
  <si>
    <t>sort de l'outil de travail en janvier 2024 mais était la au 01/01/2024- Nathalie a l'acte de resiliation</t>
  </si>
  <si>
    <t xml:space="preserve">Bail? </t>
  </si>
  <si>
    <t>Usufruit</t>
  </si>
  <si>
    <t>PARTS DE FRZ DANS SAS DOMAINE</t>
  </si>
  <si>
    <t>????</t>
  </si>
  <si>
    <t>Valeur de 5000e par part sociale</t>
  </si>
  <si>
    <t xml:space="preserve">usufruit? </t>
  </si>
  <si>
    <t xml:space="preserve">abt 20% </t>
  </si>
  <si>
    <t>je peux abattre de 20% avec indivision car reçu par succession et pas par donation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</si>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</sst>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7" formatCode="_-* #,##0.00\ [$€-40C]_-;\-* #,##0.0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5" fillId="0" borderId="1" xfId="0" applyFont="1" applyBorder="1"/>
    <xf numFmtId="0" fontId="3" fillId="0" borderId="1" xfId="0" applyFont="1" applyBorder="1"/>
    <xf numFmtId="165" fontId="0" fillId="0" borderId="1" xfId="0" applyNumberForma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0" fillId="0" borderId="2" xfId="0" applyFont="1" applyBorder="1"/>
    <xf numFmtId="2" fontId="18" fillId="0" borderId="5" xfId="1" applyNumberFormat="1" applyFont="1" applyFill="1" applyBorder="1" applyAlignment="1">
      <alignment horizontal="center"/>
    </xf>
    <xf numFmtId="2" fontId="18" fillId="0" borderId="6" xfId="1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2" xfId="1" applyNumberFormat="1" applyFont="1" applyFill="1" applyBorder="1" applyAlignment="1">
      <alignment horizontal="center"/>
    </xf>
    <xf numFmtId="2" fontId="22" fillId="8" borderId="1" xfId="0" applyNumberFormat="1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Font="1" applyFill="1" applyBorder="1"/>
    <xf numFmtId="2" fontId="18" fillId="9" borderId="1" xfId="1" applyNumberFormat="1" applyFont="1" applyFill="1" applyBorder="1" applyAlignment="1">
      <alignment horizontal="center"/>
    </xf>
    <xf numFmtId="2" fontId="18" fillId="9" borderId="1" xfId="0" applyNumberFormat="1" applyFont="1" applyFill="1" applyBorder="1" applyAlignment="1">
      <alignment horizontal="center"/>
    </xf>
    <xf numFmtId="2" fontId="22" fillId="0" borderId="0" xfId="0" applyNumberFormat="1" applyFont="1"/>
    <xf numFmtId="2" fontId="21" fillId="0" borderId="1" xfId="1" applyNumberFormat="1" applyFont="1" applyBorder="1"/>
    <xf numFmtId="165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/>
    <xf numFmtId="2" fontId="8" fillId="5" borderId="0" xfId="0" applyNumberFormat="1" applyFont="1" applyFill="1" applyAlignment="1">
      <alignment horizontal="center"/>
    </xf>
    <xf numFmtId="2" fontId="8" fillId="5" borderId="0" xfId="0" applyNumberFormat="1" applyFont="1" applyFill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/>
    <xf numFmtId="0" fontId="13" fillId="0" borderId="6" xfId="0" applyFont="1" applyBorder="1"/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wrapText="1"/>
    </xf>
    <xf numFmtId="9" fontId="0" fillId="0" borderId="0" xfId="0" applyNumberFormat="1"/>
    <xf numFmtId="2" fontId="22" fillId="0" borderId="3" xfId="1" applyNumberFormat="1" applyFont="1" applyFill="1" applyBorder="1"/>
    <xf numFmtId="2" fontId="22" fillId="0" borderId="3" xfId="0" applyNumberFormat="1" applyFont="1" applyBorder="1"/>
    <xf numFmtId="2" fontId="22" fillId="0" borderId="15" xfId="1" applyNumberFormat="1" applyFont="1" applyFill="1" applyBorder="1"/>
    <xf numFmtId="2" fontId="22" fillId="0" borderId="11" xfId="1" applyNumberFormat="1" applyFont="1" applyFill="1" applyBorder="1"/>
    <xf numFmtId="2" fontId="22" fillId="0" borderId="16" xfId="1" applyNumberFormat="1" applyFont="1" applyFill="1" applyBorder="1"/>
    <xf numFmtId="2" fontId="22" fillId="0" borderId="11" xfId="0" applyNumberFormat="1" applyFont="1" applyBorder="1"/>
    <xf numFmtId="2" fontId="21" fillId="0" borderId="3" xfId="0" applyNumberFormat="1" applyFont="1" applyBorder="1"/>
    <xf numFmtId="2" fontId="22" fillId="0" borderId="1" xfId="0" applyNumberFormat="1" applyFont="1" applyBorder="1"/>
    <xf numFmtId="0" fontId="2" fillId="0" borderId="1" xfId="0" applyFont="1" applyBorder="1"/>
    <xf numFmtId="2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/>
    <xf numFmtId="0" fontId="2" fillId="0" borderId="0" xfId="0" applyFont="1"/>
    <xf numFmtId="0" fontId="0" fillId="10" borderId="1" xfId="0" applyFill="1" applyBorder="1"/>
    <xf numFmtId="0" fontId="23" fillId="10" borderId="1" xfId="0" applyFont="1" applyFill="1" applyBorder="1"/>
    <xf numFmtId="2" fontId="18" fillId="10" borderId="1" xfId="0" applyNumberFormat="1" applyFont="1" applyFill="1" applyBorder="1" applyAlignment="1">
      <alignment horizontal="center"/>
    </xf>
    <xf numFmtId="2" fontId="22" fillId="10" borderId="1" xfId="0" applyNumberFormat="1" applyFont="1" applyFill="1" applyBorder="1"/>
    <xf numFmtId="0" fontId="0" fillId="10" borderId="0" xfId="0" applyFill="1"/>
    <xf numFmtId="0" fontId="2" fillId="10" borderId="0" xfId="0" applyFont="1" applyFill="1"/>
    <xf numFmtId="2" fontId="11" fillId="0" borderId="6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2" fontId="22" fillId="5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6" fontId="24" fillId="0" borderId="0" xfId="0" applyNumberFormat="1" applyFont="1"/>
    <xf numFmtId="0" fontId="25" fillId="0" borderId="0" xfId="0" applyFont="1"/>
    <xf numFmtId="0" fontId="26" fillId="0" borderId="0" xfId="0" applyFont="1"/>
    <xf numFmtId="6" fontId="27" fillId="0" borderId="2" xfId="0" applyNumberFormat="1" applyFont="1" applyBorder="1"/>
    <xf numFmtId="0" fontId="24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5" borderId="11" xfId="0" applyNumberFormat="1" applyFont="1" applyFill="1" applyBorder="1" applyAlignment="1">
      <alignment horizontal="center"/>
    </xf>
    <xf numFmtId="164" fontId="3" fillId="5" borderId="12" xfId="0" applyNumberFormat="1" applyFont="1" applyFill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7" fontId="22" fillId="0" borderId="1" xfId="0" applyNumberFormat="1" applyFont="1" applyBorder="1" applyAlignment="1">
      <alignment vertical="center" wrapText="1"/>
    </xf>
    <xf numFmtId="167" fontId="0" fillId="0" borderId="6" xfId="0" applyNumberFormat="1" applyBorder="1" applyAlignment="1">
      <alignment vertical="center" wrapText="1"/>
    </xf>
    <xf numFmtId="167" fontId="0" fillId="0" borderId="1" xfId="0" applyNumberFormat="1" applyBorder="1"/>
    <xf numFmtId="167" fontId="0" fillId="0" borderId="0" xfId="0" applyNumberFormat="1"/>
    <xf numFmtId="167" fontId="0" fillId="10" borderId="1" xfId="0" applyNumberFormat="1" applyFill="1" applyBorder="1"/>
    <xf numFmtId="167" fontId="2" fillId="0" borderId="1" xfId="0" applyNumberFormat="1" applyFont="1" applyBorder="1"/>
    <xf numFmtId="167" fontId="8" fillId="5" borderId="6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6" workbookViewId="0">
      <selection activeCell="T19" sqref="T19"/>
    </sheetView>
  </sheetViews>
  <sheetFormatPr baseColWidth="10" defaultRowHeight="18.5" x14ac:dyDescent="0.45"/>
  <cols>
    <col min="1" max="1" width="7.81640625" customWidth="1"/>
    <col min="2" max="2" width="15.81640625" customWidth="1"/>
    <col min="3" max="3" width="24" customWidth="1"/>
    <col min="7" max="7" width="14.90625" customWidth="1"/>
    <col min="8" max="8" width="21.1796875" style="53" bestFit="1" customWidth="1"/>
    <col min="9" max="9" width="26.6328125" style="72" customWidth="1"/>
    <col min="10" max="10" width="18.453125" style="126" customWidth="1"/>
  </cols>
  <sheetData>
    <row r="1" spans="1:12" ht="50" customHeight="1" x14ac:dyDescent="0.45">
      <c r="F1" s="86"/>
      <c r="G1" s="107" t="s">
        <v>121</v>
      </c>
      <c r="H1" s="107" t="s">
        <v>119</v>
      </c>
      <c r="I1" s="108" t="s">
        <v>111</v>
      </c>
      <c r="J1" s="123" t="s">
        <v>116</v>
      </c>
    </row>
    <row r="2" spans="1:12" ht="21" x14ac:dyDescent="0.5">
      <c r="B2" s="84" t="s">
        <v>133</v>
      </c>
      <c r="C2" s="60"/>
      <c r="D2" s="60"/>
      <c r="E2" s="60"/>
      <c r="F2" s="85"/>
      <c r="G2" s="106"/>
      <c r="H2" s="106"/>
      <c r="I2" s="109"/>
      <c r="J2" s="124"/>
    </row>
    <row r="3" spans="1:12" x14ac:dyDescent="0.45">
      <c r="B3" s="1"/>
      <c r="C3" s="49" t="s">
        <v>120</v>
      </c>
      <c r="D3" s="1"/>
      <c r="E3" s="1"/>
      <c r="F3" s="1"/>
      <c r="G3" s="1">
        <v>950000</v>
      </c>
      <c r="H3" s="54">
        <f>G3*0.7</f>
        <v>665000</v>
      </c>
      <c r="I3" s="73">
        <f>H3</f>
        <v>665000</v>
      </c>
      <c r="J3" s="125">
        <f>I3</f>
        <v>665000</v>
      </c>
    </row>
    <row r="4" spans="1:12" x14ac:dyDescent="0.45">
      <c r="B4" s="1"/>
      <c r="C4" s="1" t="s">
        <v>104</v>
      </c>
      <c r="D4" s="1"/>
      <c r="E4" s="1"/>
      <c r="F4" s="1"/>
      <c r="G4" s="1"/>
      <c r="H4" s="52"/>
    </row>
    <row r="5" spans="1:12" x14ac:dyDescent="0.45">
      <c r="B5" s="120" t="s">
        <v>118</v>
      </c>
      <c r="C5" s="121"/>
      <c r="D5" s="121"/>
      <c r="E5" s="121"/>
      <c r="F5" s="121"/>
      <c r="G5" s="121"/>
      <c r="H5" s="122"/>
    </row>
    <row r="6" spans="1:12" x14ac:dyDescent="0.45">
      <c r="B6" s="1" t="s">
        <v>29</v>
      </c>
      <c r="C6" s="1" t="s">
        <v>79</v>
      </c>
      <c r="D6" s="1"/>
      <c r="E6" s="1"/>
      <c r="F6" s="1"/>
      <c r="G6" s="48">
        <v>50000</v>
      </c>
      <c r="H6" s="54">
        <v>50000</v>
      </c>
      <c r="I6" s="66">
        <f>H6*0.1722</f>
        <v>8610</v>
      </c>
      <c r="J6" s="125">
        <f t="shared" ref="J6:J8" si="0">I6*(1-K6)</f>
        <v>6027</v>
      </c>
      <c r="K6" s="87">
        <v>0.3</v>
      </c>
    </row>
    <row r="7" spans="1:12" x14ac:dyDescent="0.45">
      <c r="B7" s="1" t="s">
        <v>29</v>
      </c>
      <c r="C7" s="1" t="s">
        <v>65</v>
      </c>
      <c r="D7" s="1"/>
      <c r="E7" s="1"/>
      <c r="F7" s="1"/>
      <c r="G7" s="48">
        <v>130000</v>
      </c>
      <c r="H7" s="54">
        <v>130000</v>
      </c>
      <c r="I7" s="66">
        <f t="shared" ref="I7:I26" si="1">H7*0.1722</f>
        <v>22386</v>
      </c>
      <c r="J7" s="125">
        <f t="shared" si="0"/>
        <v>15670.199999999999</v>
      </c>
      <c r="K7" s="87">
        <v>0.3</v>
      </c>
    </row>
    <row r="8" spans="1:12" x14ac:dyDescent="0.45">
      <c r="B8" s="1" t="s">
        <v>29</v>
      </c>
      <c r="C8" s="1" t="s">
        <v>66</v>
      </c>
      <c r="D8" s="1"/>
      <c r="E8" s="1"/>
      <c r="F8" s="1"/>
      <c r="G8" s="48">
        <v>150000</v>
      </c>
      <c r="H8" s="54">
        <v>150000</v>
      </c>
      <c r="I8" s="66">
        <f t="shared" si="1"/>
        <v>25830</v>
      </c>
      <c r="J8" s="125">
        <f t="shared" si="0"/>
        <v>18081</v>
      </c>
      <c r="K8" s="87">
        <v>0.3</v>
      </c>
    </row>
    <row r="9" spans="1:12" x14ac:dyDescent="0.45">
      <c r="B9" s="1" t="s">
        <v>30</v>
      </c>
      <c r="C9" s="1" t="s">
        <v>75</v>
      </c>
      <c r="D9" s="1"/>
      <c r="E9" s="1"/>
      <c r="F9" s="1"/>
      <c r="G9" s="48">
        <v>100000</v>
      </c>
      <c r="H9" s="52">
        <v>100000</v>
      </c>
      <c r="I9" s="66">
        <f t="shared" si="1"/>
        <v>17220</v>
      </c>
      <c r="J9" s="125">
        <f>I9*(1-K9)</f>
        <v>13776</v>
      </c>
      <c r="K9" s="87">
        <v>0.2</v>
      </c>
    </row>
    <row r="10" spans="1:12" x14ac:dyDescent="0.45">
      <c r="B10" s="1"/>
      <c r="C10" s="1" t="s">
        <v>76</v>
      </c>
      <c r="D10" s="1"/>
      <c r="E10" s="1"/>
      <c r="F10" s="1"/>
      <c r="G10" s="48">
        <v>20000</v>
      </c>
      <c r="H10" s="54">
        <v>20000</v>
      </c>
      <c r="I10" s="66">
        <v>20000</v>
      </c>
      <c r="J10" s="125">
        <f t="shared" ref="J10:J46" si="2">I10*(1-K10)</f>
        <v>20000</v>
      </c>
      <c r="K10" s="87"/>
      <c r="L10" s="99" t="s">
        <v>139</v>
      </c>
    </row>
    <row r="11" spans="1:12" ht="30" x14ac:dyDescent="0.45">
      <c r="B11" s="6" t="s">
        <v>35</v>
      </c>
      <c r="C11" s="1" t="s">
        <v>10</v>
      </c>
      <c r="D11" s="1"/>
      <c r="E11" s="1"/>
      <c r="F11" s="1"/>
      <c r="G11" s="48">
        <v>20000</v>
      </c>
      <c r="H11" s="54">
        <v>20000</v>
      </c>
      <c r="I11" s="66">
        <f t="shared" si="1"/>
        <v>3444</v>
      </c>
      <c r="J11" s="125">
        <f t="shared" si="2"/>
        <v>2755.2000000000003</v>
      </c>
      <c r="K11" s="87">
        <v>0.2</v>
      </c>
      <c r="L11" s="99" t="s">
        <v>140</v>
      </c>
    </row>
    <row r="12" spans="1:12" x14ac:dyDescent="0.45">
      <c r="B12" s="6"/>
      <c r="C12" s="1"/>
      <c r="D12" s="1" t="s">
        <v>115</v>
      </c>
      <c r="E12" s="67" t="s">
        <v>108</v>
      </c>
      <c r="F12" s="1"/>
      <c r="G12" s="69" t="s">
        <v>109</v>
      </c>
      <c r="H12" s="70" t="s">
        <v>110</v>
      </c>
      <c r="I12" s="66"/>
      <c r="J12" s="125">
        <f t="shared" si="2"/>
        <v>0</v>
      </c>
    </row>
    <row r="13" spans="1:12" x14ac:dyDescent="0.45">
      <c r="A13" s="1" t="s">
        <v>83</v>
      </c>
      <c r="B13" s="1" t="s">
        <v>29</v>
      </c>
      <c r="C13" s="1" t="s">
        <v>11</v>
      </c>
      <c r="D13" s="1">
        <v>0.13339999999999999</v>
      </c>
      <c r="E13" s="68">
        <f>D13*100/4.28</f>
        <v>3.1168224299065419</v>
      </c>
      <c r="F13" s="1"/>
      <c r="G13" s="67">
        <v>70000</v>
      </c>
      <c r="H13" s="71">
        <f>G13*E13</f>
        <v>218177.57009345794</v>
      </c>
      <c r="I13" s="66">
        <f t="shared" si="1"/>
        <v>37570.177570093452</v>
      </c>
      <c r="J13" s="125">
        <f t="shared" si="2"/>
        <v>26299.124299065414</v>
      </c>
      <c r="K13" s="87">
        <v>0.3</v>
      </c>
    </row>
    <row r="14" spans="1:12" x14ac:dyDescent="0.45">
      <c r="A14" s="1" t="s">
        <v>83</v>
      </c>
      <c r="B14" s="1" t="s">
        <v>29</v>
      </c>
      <c r="C14" s="1" t="s">
        <v>6</v>
      </c>
      <c r="D14" s="1">
        <v>0.3367</v>
      </c>
      <c r="E14" s="68">
        <f t="shared" ref="E14:E26" si="3">D14*100/4.28</f>
        <v>7.8668224299065423</v>
      </c>
      <c r="F14" s="1"/>
      <c r="G14" s="67">
        <v>70000</v>
      </c>
      <c r="H14" s="71">
        <f t="shared" ref="H14:H26" si="4">G14*E14</f>
        <v>550677.57009345794</v>
      </c>
      <c r="I14" s="66">
        <f t="shared" si="1"/>
        <v>94826.677570093452</v>
      </c>
      <c r="J14" s="125">
        <f t="shared" si="2"/>
        <v>66378.674299065417</v>
      </c>
      <c r="K14" s="87">
        <v>0.3</v>
      </c>
    </row>
    <row r="15" spans="1:12" x14ac:dyDescent="0.45">
      <c r="A15" s="1" t="s">
        <v>17</v>
      </c>
      <c r="B15" s="1" t="s">
        <v>29</v>
      </c>
      <c r="C15" s="1" t="s">
        <v>5</v>
      </c>
      <c r="D15" s="1">
        <v>0.9335</v>
      </c>
      <c r="E15" s="68">
        <f t="shared" si="3"/>
        <v>21.8107476635514</v>
      </c>
      <c r="F15" s="1"/>
      <c r="G15" s="67">
        <v>3000</v>
      </c>
      <c r="H15" s="71">
        <f t="shared" si="4"/>
        <v>65432.242990654202</v>
      </c>
      <c r="I15" s="66">
        <f t="shared" si="1"/>
        <v>11267.432242990653</v>
      </c>
      <c r="J15" s="125">
        <f t="shared" si="2"/>
        <v>7887.2025700934564</v>
      </c>
      <c r="K15" s="87">
        <v>0.3</v>
      </c>
    </row>
    <row r="16" spans="1:12" ht="30" x14ac:dyDescent="0.45">
      <c r="A16" s="1" t="s">
        <v>18</v>
      </c>
      <c r="B16" s="1" t="s">
        <v>29</v>
      </c>
      <c r="C16" s="6" t="s">
        <v>107</v>
      </c>
      <c r="D16" s="1">
        <v>3.3047</v>
      </c>
      <c r="E16" s="68">
        <f t="shared" si="3"/>
        <v>77.212616822429894</v>
      </c>
      <c r="F16" s="1"/>
      <c r="G16" s="67">
        <v>3000</v>
      </c>
      <c r="H16" s="71">
        <f t="shared" si="4"/>
        <v>231637.85046728968</v>
      </c>
      <c r="I16" s="66">
        <f t="shared" si="1"/>
        <v>39888.037850467284</v>
      </c>
      <c r="J16" s="125">
        <f t="shared" si="2"/>
        <v>27921.626495327098</v>
      </c>
      <c r="K16" s="87">
        <v>0.3</v>
      </c>
    </row>
    <row r="17" spans="1:20" x14ac:dyDescent="0.45">
      <c r="A17" s="6"/>
      <c r="B17" s="1" t="s">
        <v>29</v>
      </c>
      <c r="C17" s="1" t="s">
        <v>4</v>
      </c>
      <c r="D17" s="1">
        <v>1.6257999999999999</v>
      </c>
      <c r="E17" s="68">
        <f t="shared" si="3"/>
        <v>37.985981308411212</v>
      </c>
      <c r="F17" s="1"/>
      <c r="G17" s="67">
        <v>70000</v>
      </c>
      <c r="H17" s="71">
        <f t="shared" si="4"/>
        <v>2659018.691588785</v>
      </c>
      <c r="I17" s="66">
        <f t="shared" si="1"/>
        <v>457883.01869158878</v>
      </c>
      <c r="J17" s="125">
        <f t="shared" si="2"/>
        <v>320518.11308411212</v>
      </c>
      <c r="K17" s="87">
        <v>0.3</v>
      </c>
    </row>
    <row r="18" spans="1:20" x14ac:dyDescent="0.45">
      <c r="A18" s="1" t="s">
        <v>19</v>
      </c>
      <c r="B18" s="1" t="s">
        <v>29</v>
      </c>
      <c r="C18" s="1" t="s">
        <v>85</v>
      </c>
      <c r="D18" s="1">
        <v>9.4899999999999998E-2</v>
      </c>
      <c r="E18" s="68">
        <f t="shared" si="3"/>
        <v>2.2172897196261681</v>
      </c>
      <c r="F18" s="1"/>
      <c r="G18" s="67">
        <v>1500000</v>
      </c>
      <c r="H18" s="71">
        <f t="shared" si="4"/>
        <v>3325934.5794392521</v>
      </c>
      <c r="I18" s="66">
        <f t="shared" si="1"/>
        <v>572725.93457943923</v>
      </c>
      <c r="J18" s="125">
        <f t="shared" si="2"/>
        <v>400908.15420560742</v>
      </c>
      <c r="K18" s="87">
        <v>0.3</v>
      </c>
    </row>
    <row r="19" spans="1:20" x14ac:dyDescent="0.45">
      <c r="A19" s="1" t="s">
        <v>20</v>
      </c>
      <c r="B19" s="1" t="s">
        <v>29</v>
      </c>
      <c r="C19" s="1" t="s">
        <v>86</v>
      </c>
      <c r="D19" s="1">
        <v>3.32E-2</v>
      </c>
      <c r="E19" s="68">
        <f t="shared" si="3"/>
        <v>0.77570093457943912</v>
      </c>
      <c r="F19" s="1"/>
      <c r="G19" s="67">
        <v>1500000</v>
      </c>
      <c r="H19" s="71">
        <f t="shared" si="4"/>
        <v>1163551.4018691587</v>
      </c>
      <c r="I19" s="66">
        <f t="shared" si="1"/>
        <v>200363.55140186913</v>
      </c>
      <c r="J19" s="125">
        <f t="shared" si="2"/>
        <v>140254.48598130839</v>
      </c>
      <c r="K19" s="87">
        <v>0.3</v>
      </c>
      <c r="T19" t="s">
        <v>149</v>
      </c>
    </row>
    <row r="20" spans="1:20" x14ac:dyDescent="0.45">
      <c r="A20" s="1" t="s">
        <v>21</v>
      </c>
      <c r="B20" s="1" t="s">
        <v>29</v>
      </c>
      <c r="C20" s="1" t="s">
        <v>106</v>
      </c>
      <c r="D20" s="1">
        <v>0.27089999999999997</v>
      </c>
      <c r="E20" s="68">
        <f t="shared" si="3"/>
        <v>6.3294392523364476</v>
      </c>
      <c r="F20" s="1"/>
      <c r="G20" s="67">
        <v>1500000</v>
      </c>
      <c r="H20" s="71">
        <f t="shared" si="4"/>
        <v>9494158.8785046712</v>
      </c>
      <c r="I20" s="66">
        <f t="shared" si="1"/>
        <v>1634894.1588785043</v>
      </c>
      <c r="J20" s="125">
        <f t="shared" si="2"/>
        <v>1144425.9112149528</v>
      </c>
      <c r="K20" s="87">
        <v>0.3</v>
      </c>
    </row>
    <row r="21" spans="1:20" x14ac:dyDescent="0.45">
      <c r="A21" s="1" t="s">
        <v>22</v>
      </c>
      <c r="B21" s="1" t="s">
        <v>29</v>
      </c>
      <c r="C21" s="1" t="s">
        <v>3</v>
      </c>
      <c r="D21" s="51">
        <v>7.3300000000000004E-2</v>
      </c>
      <c r="E21" s="68">
        <f t="shared" si="3"/>
        <v>1.7126168224299065</v>
      </c>
      <c r="F21" s="1"/>
      <c r="G21" s="67">
        <v>1500000</v>
      </c>
      <c r="H21" s="71">
        <f t="shared" si="4"/>
        <v>2568925.2336448599</v>
      </c>
      <c r="I21" s="66">
        <f t="shared" si="1"/>
        <v>442368.92523364484</v>
      </c>
      <c r="J21" s="125">
        <f t="shared" si="2"/>
        <v>309658.24766355136</v>
      </c>
      <c r="K21" s="87">
        <v>0.3</v>
      </c>
    </row>
    <row r="22" spans="1:20" x14ac:dyDescent="0.45">
      <c r="A22" s="1" t="s">
        <v>83</v>
      </c>
      <c r="B22" s="1" t="s">
        <v>29</v>
      </c>
      <c r="C22" s="1" t="s">
        <v>1</v>
      </c>
      <c r="D22" s="1">
        <v>0.28070000000000001</v>
      </c>
      <c r="E22" s="68">
        <f t="shared" si="3"/>
        <v>6.5584112149532707</v>
      </c>
      <c r="F22" s="1"/>
      <c r="G22" s="67">
        <v>70000</v>
      </c>
      <c r="H22" s="71">
        <f t="shared" si="4"/>
        <v>459088.78504672897</v>
      </c>
      <c r="I22" s="66">
        <f t="shared" si="1"/>
        <v>79055.088785046726</v>
      </c>
      <c r="J22" s="125">
        <f t="shared" si="2"/>
        <v>55338.562149532707</v>
      </c>
      <c r="K22" s="87">
        <v>0.3</v>
      </c>
    </row>
    <row r="23" spans="1:20" x14ac:dyDescent="0.45">
      <c r="A23" s="1" t="s">
        <v>83</v>
      </c>
      <c r="B23" s="1" t="s">
        <v>29</v>
      </c>
      <c r="C23" s="1" t="s">
        <v>7</v>
      </c>
      <c r="D23" s="1">
        <v>0.45300000000000001</v>
      </c>
      <c r="E23" s="68">
        <f t="shared" si="3"/>
        <v>10.584112149532711</v>
      </c>
      <c r="F23" s="1"/>
      <c r="G23" s="67">
        <v>25000</v>
      </c>
      <c r="H23" s="71">
        <f t="shared" si="4"/>
        <v>264602.80373831774</v>
      </c>
      <c r="I23" s="66">
        <f t="shared" si="1"/>
        <v>45564.602803738315</v>
      </c>
      <c r="J23" s="125">
        <f t="shared" si="2"/>
        <v>31895.221962616819</v>
      </c>
      <c r="K23" s="87">
        <v>0.3</v>
      </c>
    </row>
    <row r="24" spans="1:20" x14ac:dyDescent="0.45">
      <c r="A24" s="1" t="s">
        <v>83</v>
      </c>
      <c r="B24" s="1" t="s">
        <v>29</v>
      </c>
      <c r="C24" s="1" t="s">
        <v>24</v>
      </c>
      <c r="D24" s="1">
        <v>0.2228</v>
      </c>
      <c r="E24" s="68">
        <f t="shared" si="3"/>
        <v>5.2056074766355138</v>
      </c>
      <c r="F24" s="1"/>
      <c r="G24" s="67">
        <v>4000</v>
      </c>
      <c r="H24" s="71">
        <f t="shared" si="4"/>
        <v>20822.429906542056</v>
      </c>
      <c r="I24" s="66">
        <f t="shared" si="1"/>
        <v>3585.622429906542</v>
      </c>
      <c r="J24" s="125">
        <f t="shared" si="2"/>
        <v>2509.9357009345795</v>
      </c>
      <c r="K24" s="87">
        <v>0.3</v>
      </c>
    </row>
    <row r="25" spans="1:20" x14ac:dyDescent="0.45">
      <c r="A25" s="1" t="s">
        <v>83</v>
      </c>
      <c r="B25" s="1" t="s">
        <v>29</v>
      </c>
      <c r="C25" s="1" t="s">
        <v>25</v>
      </c>
      <c r="D25" s="1">
        <v>0.1857</v>
      </c>
      <c r="E25" s="68">
        <f t="shared" si="3"/>
        <v>4.3387850467289715</v>
      </c>
      <c r="F25" s="1"/>
      <c r="G25" s="67">
        <v>4000</v>
      </c>
      <c r="H25" s="71">
        <f t="shared" si="4"/>
        <v>17355.140186915887</v>
      </c>
      <c r="I25" s="66">
        <f t="shared" si="1"/>
        <v>2988.5551401869157</v>
      </c>
      <c r="J25" s="125">
        <f t="shared" si="2"/>
        <v>2091.9885981308407</v>
      </c>
      <c r="K25" s="87">
        <v>0.3</v>
      </c>
    </row>
    <row r="26" spans="1:20" ht="21" customHeight="1" x14ac:dyDescent="0.45">
      <c r="A26" s="1" t="s">
        <v>83</v>
      </c>
      <c r="B26" s="1" t="s">
        <v>77</v>
      </c>
      <c r="C26" s="55" t="s">
        <v>78</v>
      </c>
      <c r="D26" s="1">
        <v>0.13500000000000001</v>
      </c>
      <c r="E26" s="68">
        <f t="shared" si="3"/>
        <v>3.1542056074766354</v>
      </c>
      <c r="F26" s="1">
        <v>0</v>
      </c>
      <c r="G26" s="67">
        <v>180</v>
      </c>
      <c r="H26" s="71">
        <f t="shared" si="4"/>
        <v>567.75700934579436</v>
      </c>
      <c r="I26" s="66">
        <f t="shared" si="1"/>
        <v>97.767757009345786</v>
      </c>
      <c r="J26" s="125">
        <f>I26*(1-K26)</f>
        <v>97.767757009345786</v>
      </c>
      <c r="L26" t="s">
        <v>141</v>
      </c>
    </row>
    <row r="27" spans="1:20" x14ac:dyDescent="0.45">
      <c r="B27" s="1" t="s">
        <v>128</v>
      </c>
      <c r="C27" s="1" t="s">
        <v>129</v>
      </c>
      <c r="D27" s="1"/>
      <c r="E27" s="51"/>
      <c r="F27" s="1"/>
      <c r="G27" s="1"/>
      <c r="H27" s="52">
        <v>116500</v>
      </c>
      <c r="I27" s="66"/>
      <c r="J27" s="125">
        <v>0</v>
      </c>
      <c r="K27" s="99" t="s">
        <v>134</v>
      </c>
    </row>
    <row r="28" spans="1:20" s="104" customFormat="1" x14ac:dyDescent="0.45">
      <c r="B28" s="100" t="s">
        <v>16</v>
      </c>
      <c r="C28" s="101" t="s">
        <v>15</v>
      </c>
      <c r="D28" s="100"/>
      <c r="E28" s="100"/>
      <c r="F28" s="100"/>
      <c r="G28" s="100"/>
      <c r="H28" s="102">
        <v>840000</v>
      </c>
      <c r="I28" s="103">
        <f>H28*0.7</f>
        <v>588000</v>
      </c>
      <c r="J28" s="127">
        <f>I28*(1-K28)</f>
        <v>588000</v>
      </c>
      <c r="L28" s="105" t="s">
        <v>135</v>
      </c>
    </row>
    <row r="29" spans="1:20" s="104" customFormat="1" x14ac:dyDescent="0.45">
      <c r="B29" s="100" t="s">
        <v>146</v>
      </c>
      <c r="C29" s="101" t="s">
        <v>143</v>
      </c>
      <c r="D29" s="100"/>
      <c r="E29" s="100" t="s">
        <v>144</v>
      </c>
      <c r="F29" s="100"/>
      <c r="G29" s="100"/>
      <c r="H29" s="102"/>
      <c r="I29" s="103"/>
      <c r="J29" s="127"/>
      <c r="L29" s="105" t="s">
        <v>145</v>
      </c>
    </row>
    <row r="30" spans="1:20" ht="19" thickBot="1" x14ac:dyDescent="0.5">
      <c r="B30" s="96" t="s">
        <v>142</v>
      </c>
      <c r="C30" s="96" t="s">
        <v>132</v>
      </c>
      <c r="D30" s="96"/>
      <c r="E30" s="96"/>
      <c r="F30" s="96"/>
      <c r="G30" s="96"/>
      <c r="H30" s="97"/>
      <c r="I30" s="98"/>
      <c r="J30" s="128">
        <v>0</v>
      </c>
      <c r="K30" s="99" t="s">
        <v>136</v>
      </c>
    </row>
    <row r="31" spans="1:20" ht="19" thickBot="1" x14ac:dyDescent="0.5">
      <c r="B31" s="117" t="s">
        <v>117</v>
      </c>
      <c r="C31" s="118"/>
      <c r="D31" s="118"/>
      <c r="E31" s="118"/>
      <c r="F31" s="118"/>
      <c r="G31" s="118"/>
      <c r="H31" s="119"/>
    </row>
    <row r="32" spans="1:20" x14ac:dyDescent="0.45">
      <c r="B32" s="60"/>
      <c r="C32" s="79" t="s">
        <v>114</v>
      </c>
      <c r="D32" s="60"/>
      <c r="E32" s="60"/>
      <c r="F32" s="60"/>
      <c r="G32" s="60"/>
      <c r="H32" s="63">
        <v>650000</v>
      </c>
      <c r="I32" s="88">
        <f>H32</f>
        <v>650000</v>
      </c>
      <c r="J32" s="125">
        <f t="shared" si="2"/>
        <v>650000</v>
      </c>
    </row>
    <row r="33" spans="2:12" ht="59" x14ac:dyDescent="0.45">
      <c r="B33" s="6" t="s">
        <v>34</v>
      </c>
      <c r="C33" s="56" t="s">
        <v>100</v>
      </c>
      <c r="D33" s="1"/>
      <c r="E33" s="1"/>
      <c r="F33" s="1"/>
      <c r="G33" s="1"/>
      <c r="H33" s="54">
        <v>5000</v>
      </c>
      <c r="I33" s="89">
        <f>H33</f>
        <v>5000</v>
      </c>
      <c r="J33" s="125">
        <f t="shared" si="2"/>
        <v>5000</v>
      </c>
    </row>
    <row r="34" spans="2:12" ht="30.5" customHeight="1" thickBot="1" x14ac:dyDescent="0.5">
      <c r="B34" s="1"/>
      <c r="C34" s="56" t="s">
        <v>138</v>
      </c>
      <c r="D34" s="1"/>
      <c r="E34" s="1"/>
      <c r="F34" s="1"/>
      <c r="G34" s="1"/>
      <c r="H34" s="54">
        <v>150000</v>
      </c>
      <c r="I34" s="88">
        <f>H34</f>
        <v>150000</v>
      </c>
      <c r="J34" s="125">
        <v>150000</v>
      </c>
      <c r="K34" s="99" t="s">
        <v>137</v>
      </c>
    </row>
    <row r="35" spans="2:12" ht="30" x14ac:dyDescent="0.45">
      <c r="B35" s="57" t="s">
        <v>67</v>
      </c>
      <c r="C35" s="80" t="s">
        <v>37</v>
      </c>
      <c r="D35" s="58" t="s">
        <v>54</v>
      </c>
      <c r="E35" s="1">
        <v>4.3453999999999997</v>
      </c>
      <c r="F35" s="1" t="s">
        <v>58</v>
      </c>
      <c r="G35" s="1">
        <v>4355</v>
      </c>
      <c r="H35" s="54"/>
      <c r="I35" s="88"/>
      <c r="J35" s="125">
        <f t="shared" si="2"/>
        <v>0</v>
      </c>
    </row>
    <row r="36" spans="2:12" ht="30" x14ac:dyDescent="0.45">
      <c r="B36" s="57" t="s">
        <v>68</v>
      </c>
      <c r="C36" s="81" t="s">
        <v>36</v>
      </c>
      <c r="D36" s="58" t="s">
        <v>55</v>
      </c>
      <c r="E36" s="1">
        <v>10.1982</v>
      </c>
      <c r="F36" s="1" t="s">
        <v>58</v>
      </c>
      <c r="G36" s="1">
        <v>5099</v>
      </c>
      <c r="H36" s="54"/>
      <c r="I36" s="88"/>
      <c r="J36" s="125">
        <f t="shared" si="2"/>
        <v>0</v>
      </c>
    </row>
    <row r="37" spans="2:12" ht="30" x14ac:dyDescent="0.45">
      <c r="B37" s="57" t="s">
        <v>69</v>
      </c>
      <c r="C37" s="81" t="s">
        <v>38</v>
      </c>
      <c r="D37" s="58" t="s">
        <v>56</v>
      </c>
      <c r="E37" s="1">
        <v>4.7622999999999998</v>
      </c>
      <c r="F37" s="1" t="s">
        <v>58</v>
      </c>
      <c r="G37" s="1">
        <v>2381</v>
      </c>
      <c r="H37" s="54"/>
      <c r="I37" s="88"/>
      <c r="J37" s="125">
        <f t="shared" si="2"/>
        <v>0</v>
      </c>
    </row>
    <row r="38" spans="2:12" ht="44.5" x14ac:dyDescent="0.45">
      <c r="B38" s="57" t="s">
        <v>70</v>
      </c>
      <c r="C38" s="81" t="s">
        <v>42</v>
      </c>
      <c r="D38" s="58" t="s">
        <v>57</v>
      </c>
      <c r="E38" s="1">
        <v>0.41070000000000001</v>
      </c>
      <c r="F38" s="1" t="s">
        <v>59</v>
      </c>
      <c r="G38" s="1">
        <v>205</v>
      </c>
      <c r="H38" s="54"/>
      <c r="I38" s="88"/>
      <c r="J38" s="125">
        <f t="shared" si="2"/>
        <v>0</v>
      </c>
    </row>
    <row r="39" spans="2:12" ht="45" thickBot="1" x14ac:dyDescent="0.5">
      <c r="B39" s="57"/>
      <c r="C39" s="82" t="s">
        <v>43</v>
      </c>
      <c r="D39" s="58" t="s">
        <v>60</v>
      </c>
      <c r="E39" s="59">
        <v>1.2452000000000001</v>
      </c>
      <c r="F39" s="1" t="s">
        <v>59</v>
      </c>
      <c r="G39" s="1">
        <v>2490</v>
      </c>
      <c r="H39" s="62"/>
      <c r="I39" s="90"/>
      <c r="J39" s="125">
        <f t="shared" si="2"/>
        <v>0</v>
      </c>
    </row>
    <row r="40" spans="2:12" ht="19" thickBot="1" x14ac:dyDescent="0.5">
      <c r="B40" s="59"/>
      <c r="C40" s="83"/>
      <c r="D40" s="57"/>
      <c r="E40" s="61">
        <f>SUM(E35:E39)</f>
        <v>20.9618</v>
      </c>
      <c r="F40" s="58"/>
      <c r="G40" s="1"/>
      <c r="H40" s="65">
        <v>50000</v>
      </c>
      <c r="I40" s="91">
        <f>H40</f>
        <v>50000</v>
      </c>
      <c r="J40" s="125">
        <f t="shared" si="2"/>
        <v>50000</v>
      </c>
    </row>
    <row r="41" spans="2:12" ht="31" customHeight="1" x14ac:dyDescent="0.45">
      <c r="B41" s="115" t="s">
        <v>40</v>
      </c>
      <c r="C41" s="116"/>
      <c r="D41" s="58" t="s">
        <v>61</v>
      </c>
      <c r="E41" s="60">
        <v>1.3744000000000001</v>
      </c>
      <c r="F41" s="1" t="s">
        <v>62</v>
      </c>
      <c r="G41" s="1">
        <v>2371</v>
      </c>
      <c r="H41" s="63"/>
      <c r="I41" s="92"/>
      <c r="J41" s="125">
        <f t="shared" si="2"/>
        <v>0</v>
      </c>
    </row>
    <row r="42" spans="2:12" ht="27" customHeight="1" thickBot="1" x14ac:dyDescent="0.5">
      <c r="B42" s="115" t="s">
        <v>41</v>
      </c>
      <c r="C42" s="116"/>
      <c r="D42" s="58" t="s">
        <v>63</v>
      </c>
      <c r="E42" s="59">
        <v>0.71540000000000004</v>
      </c>
      <c r="F42" s="1" t="s">
        <v>64</v>
      </c>
      <c r="G42" s="1">
        <v>1269</v>
      </c>
      <c r="H42" s="62"/>
      <c r="I42" s="90"/>
      <c r="J42" s="125">
        <f t="shared" si="2"/>
        <v>0</v>
      </c>
    </row>
    <row r="43" spans="2:12" ht="19" thickBot="1" x14ac:dyDescent="0.5">
      <c r="B43" s="60"/>
      <c r="C43" s="79"/>
      <c r="D43" s="57"/>
      <c r="E43" s="61">
        <f>SUM(E41:E42)</f>
        <v>2.0898000000000003</v>
      </c>
      <c r="F43" s="58"/>
      <c r="G43" s="1"/>
      <c r="H43" s="64">
        <v>4000</v>
      </c>
      <c r="I43" s="93">
        <f>H43</f>
        <v>4000</v>
      </c>
      <c r="J43" s="125">
        <f t="shared" si="2"/>
        <v>4000</v>
      </c>
    </row>
    <row r="44" spans="2:12" x14ac:dyDescent="0.45">
      <c r="B44" s="1"/>
      <c r="C44" s="50" t="s">
        <v>113</v>
      </c>
      <c r="D44" s="1" t="s">
        <v>73</v>
      </c>
      <c r="E44" s="60">
        <v>1.18E-2</v>
      </c>
      <c r="F44" s="1" t="s">
        <v>74</v>
      </c>
      <c r="G44" s="1"/>
      <c r="H44" s="63">
        <v>17000</v>
      </c>
      <c r="I44" s="92">
        <v>17000</v>
      </c>
      <c r="J44" s="125">
        <f t="shared" si="2"/>
        <v>17000</v>
      </c>
    </row>
    <row r="45" spans="2:12" x14ac:dyDescent="0.45">
      <c r="B45" s="1"/>
      <c r="C45" s="50" t="s">
        <v>105</v>
      </c>
      <c r="D45" s="1"/>
      <c r="E45" s="1"/>
      <c r="F45" s="1"/>
      <c r="G45" s="1"/>
      <c r="H45" s="52">
        <v>80000</v>
      </c>
      <c r="I45" s="94">
        <f>H45</f>
        <v>80000</v>
      </c>
      <c r="J45" s="125">
        <f t="shared" si="2"/>
        <v>80000</v>
      </c>
    </row>
    <row r="46" spans="2:12" x14ac:dyDescent="0.45">
      <c r="B46" s="1"/>
      <c r="C46" s="50" t="s">
        <v>130</v>
      </c>
      <c r="D46" s="1"/>
      <c r="E46" s="1" t="s">
        <v>131</v>
      </c>
      <c r="F46" s="1" t="s">
        <v>147</v>
      </c>
      <c r="G46" s="1">
        <v>140000</v>
      </c>
      <c r="H46" s="52">
        <v>112000</v>
      </c>
      <c r="I46" s="95">
        <v>112000</v>
      </c>
      <c r="J46" s="125">
        <f t="shared" si="2"/>
        <v>112000</v>
      </c>
      <c r="L46" s="99" t="s">
        <v>148</v>
      </c>
    </row>
    <row r="47" spans="2:12" x14ac:dyDescent="0.45">
      <c r="H47" s="77" t="s">
        <v>112</v>
      </c>
      <c r="I47" s="78">
        <f>SUM(I3:I46)</f>
        <v>6041569.5509345783</v>
      </c>
      <c r="J47" s="129">
        <f>SUM(J3:J46)</f>
        <v>4933494.4159813076</v>
      </c>
    </row>
    <row r="48" spans="2:12" x14ac:dyDescent="0.45">
      <c r="B48" t="s">
        <v>122</v>
      </c>
      <c r="E48" s="74"/>
    </row>
    <row r="49" spans="2:5" x14ac:dyDescent="0.45">
      <c r="B49" s="110">
        <v>0</v>
      </c>
      <c r="C49" s="111" t="s">
        <v>123</v>
      </c>
      <c r="D49" s="112"/>
      <c r="E49" s="74"/>
    </row>
    <row r="50" spans="2:5" x14ac:dyDescent="0.45">
      <c r="B50" s="110">
        <v>2500</v>
      </c>
      <c r="C50" s="111" t="s">
        <v>125</v>
      </c>
      <c r="D50" s="112"/>
      <c r="E50" s="74"/>
    </row>
    <row r="51" spans="2:5" x14ac:dyDescent="0.45">
      <c r="B51" s="110">
        <v>8890</v>
      </c>
      <c r="C51" s="111" t="s">
        <v>126</v>
      </c>
      <c r="D51" s="112"/>
      <c r="E51" s="74"/>
    </row>
    <row r="52" spans="2:5" ht="19" thickBot="1" x14ac:dyDescent="0.5">
      <c r="B52" s="110">
        <f>(J47-2570000)*1/100</f>
        <v>23634.944159813076</v>
      </c>
      <c r="C52" s="111" t="s">
        <v>124</v>
      </c>
      <c r="D52" s="112"/>
      <c r="E52" s="74"/>
    </row>
    <row r="53" spans="2:5" ht="19" thickBot="1" x14ac:dyDescent="0.5">
      <c r="B53" s="113">
        <f>SUM(B49:B52)</f>
        <v>35024.94415981308</v>
      </c>
      <c r="C53" s="114" t="s">
        <v>127</v>
      </c>
      <c r="D53" s="112"/>
      <c r="E53" s="74"/>
    </row>
    <row r="54" spans="2:5" x14ac:dyDescent="0.45">
      <c r="C54" s="75"/>
      <c r="E54" s="74"/>
    </row>
    <row r="55" spans="2:5" x14ac:dyDescent="0.45">
      <c r="C55" s="75"/>
      <c r="E55" s="74"/>
    </row>
    <row r="56" spans="2:5" x14ac:dyDescent="0.45">
      <c r="C56" s="75"/>
      <c r="E56" s="74"/>
    </row>
    <row r="57" spans="2:5" x14ac:dyDescent="0.45">
      <c r="C57" s="76"/>
      <c r="E57" s="74"/>
    </row>
    <row r="58" spans="2:5" x14ac:dyDescent="0.45">
      <c r="C58" s="76"/>
      <c r="E58" s="74"/>
    </row>
  </sheetData>
  <mergeCells count="4">
    <mergeCell ref="B41:C41"/>
    <mergeCell ref="B42:C42"/>
    <mergeCell ref="B31:H31"/>
    <mergeCell ref="B5:H5"/>
  </mergeCells>
  <pageMargins left="1" right="1" top="1" bottom="1" header="0.5" footer="0.5"/>
  <pageSetup paperSize="8" scale="5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2024-04-23T12:24:18Z</cp:lastPrinted>
  <dcterms:created xsi:type="dcterms:W3CDTF">2017-06-14T12:46:44Z</dcterms:created>
  <dcterms:modified xsi:type="dcterms:W3CDTF">2024-04-23T13:04:22Z</dcterms:modified>
</cp:coreProperties>
</file>