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ADMINISTRATIF\AFG\"/>
    </mc:Choice>
  </mc:AlternateContent>
  <xr:revisionPtr revIDLastSave="0" documentId="13_ncr:1_{40A1A333-688F-4C2D-A6EA-E6DDE57F24CE}" xr6:coauthVersionLast="45" xr6:coauthVersionMax="45" xr10:uidLastSave="{00000000-0000-0000-0000-000000000000}"/>
  <bookViews>
    <workbookView xWindow="-120" yWindow="-120" windowWidth="38640" windowHeight="21240" xr2:uid="{D6342422-2024-4EC0-8678-DEC7C413B51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15" i="1"/>
  <c r="F11" i="1"/>
  <c r="F10" i="1"/>
  <c r="E30" i="1"/>
  <c r="F30" i="1" s="1"/>
  <c r="E13" i="1"/>
  <c r="AB21" i="1"/>
  <c r="AE21" i="1" s="1"/>
  <c r="Z21" i="1"/>
  <c r="X21" i="1"/>
  <c r="V21" i="1"/>
  <c r="R21" i="1"/>
  <c r="H21" i="1"/>
  <c r="M21" i="1" s="1"/>
  <c r="I21" i="1"/>
  <c r="J21" i="1" s="1"/>
  <c r="K21" i="1" s="1"/>
  <c r="AE11" i="1"/>
  <c r="R11" i="1"/>
  <c r="H11" i="1"/>
  <c r="M11" i="1" s="1"/>
  <c r="R10" i="1"/>
  <c r="H10" i="1"/>
  <c r="M10" i="1" s="1"/>
  <c r="AC34" i="1"/>
  <c r="X45" i="1" s="1"/>
  <c r="AA34" i="1"/>
  <c r="X44" i="1" s="1"/>
  <c r="Y34" i="1"/>
  <c r="Z34" i="1" s="1"/>
  <c r="Y42" i="1" s="1"/>
  <c r="W34" i="1"/>
  <c r="X43" i="1" s="1"/>
  <c r="V34" i="1"/>
  <c r="Y41" i="1" s="1"/>
  <c r="U34" i="1"/>
  <c r="X41" i="1" s="1"/>
  <c r="S34" i="1"/>
  <c r="X39" i="1" s="1"/>
  <c r="AE32" i="1"/>
  <c r="H32" i="1"/>
  <c r="M32" i="1" s="1"/>
  <c r="N32" i="1" s="1"/>
  <c r="F32" i="1"/>
  <c r="V28" i="1"/>
  <c r="AE28" i="1" s="1"/>
  <c r="R28" i="1"/>
  <c r="H28" i="1"/>
  <c r="M28" i="1" s="1"/>
  <c r="AD27" i="1"/>
  <c r="AE27" i="1" s="1"/>
  <c r="X27" i="1"/>
  <c r="V27" i="1"/>
  <c r="R27" i="1"/>
  <c r="H27" i="1"/>
  <c r="V26" i="1"/>
  <c r="AE26" i="1" s="1"/>
  <c r="R26" i="1"/>
  <c r="H26" i="1"/>
  <c r="M26" i="1" s="1"/>
  <c r="N26" i="1" s="1"/>
  <c r="O26" i="1" s="1"/>
  <c r="AD25" i="1"/>
  <c r="AB25" i="1"/>
  <c r="Z25" i="1"/>
  <c r="X25" i="1"/>
  <c r="V25" i="1"/>
  <c r="R25" i="1"/>
  <c r="H25" i="1"/>
  <c r="M25" i="1" s="1"/>
  <c r="AD24" i="1"/>
  <c r="AB24" i="1"/>
  <c r="Z24" i="1"/>
  <c r="X24" i="1"/>
  <c r="V24" i="1"/>
  <c r="R24" i="1"/>
  <c r="H24" i="1"/>
  <c r="M24" i="1" s="1"/>
  <c r="AB23" i="1"/>
  <c r="AE23" i="1" s="1"/>
  <c r="Z23" i="1"/>
  <c r="X23" i="1"/>
  <c r="V23" i="1"/>
  <c r="R23" i="1"/>
  <c r="H23" i="1"/>
  <c r="V22" i="1"/>
  <c r="AE22" i="1" s="1"/>
  <c r="R22" i="1"/>
  <c r="H22" i="1"/>
  <c r="M22" i="1" s="1"/>
  <c r="N22" i="1" s="1"/>
  <c r="AB20" i="1"/>
  <c r="Z20" i="1"/>
  <c r="X20" i="1"/>
  <c r="V20" i="1"/>
  <c r="R20" i="1"/>
  <c r="H20" i="1"/>
  <c r="M20" i="1" s="1"/>
  <c r="N20" i="1" s="1"/>
  <c r="V19" i="1"/>
  <c r="AE19" i="1" s="1"/>
  <c r="R19" i="1"/>
  <c r="H19" i="1"/>
  <c r="M19" i="1" s="1"/>
  <c r="AD18" i="1"/>
  <c r="AB18" i="1"/>
  <c r="Z18" i="1"/>
  <c r="V18" i="1"/>
  <c r="R18" i="1"/>
  <c r="H18" i="1"/>
  <c r="M18" i="1" s="1"/>
  <c r="X17" i="1"/>
  <c r="V17" i="1"/>
  <c r="AE17" i="1" s="1"/>
  <c r="R17" i="1"/>
  <c r="H17" i="1"/>
  <c r="M17" i="1" s="1"/>
  <c r="R16" i="1"/>
  <c r="H16" i="1"/>
  <c r="M16" i="1" s="1"/>
  <c r="N16" i="1" s="1"/>
  <c r="O16" i="1" s="1"/>
  <c r="P16" i="1" s="1"/>
  <c r="R15" i="1"/>
  <c r="H15" i="1"/>
  <c r="J15" i="1" s="1"/>
  <c r="K15" i="1" s="1"/>
  <c r="E34" i="1" l="1"/>
  <c r="I27" i="1"/>
  <c r="N21" i="1"/>
  <c r="O21" i="1" s="1"/>
  <c r="AB34" i="1"/>
  <c r="Y44" i="1" s="1"/>
  <c r="I28" i="1"/>
  <c r="J28" i="1" s="1"/>
  <c r="K28" i="1" s="1"/>
  <c r="I19" i="1"/>
  <c r="J19" i="1" s="1"/>
  <c r="K19" i="1" s="1"/>
  <c r="I24" i="1"/>
  <c r="J24" i="1" s="1"/>
  <c r="K24" i="1" s="1"/>
  <c r="I25" i="1"/>
  <c r="J25" i="1" s="1"/>
  <c r="K25" i="1" s="1"/>
  <c r="I26" i="1"/>
  <c r="J26" i="1" s="1"/>
  <c r="K26" i="1" s="1"/>
  <c r="I32" i="1"/>
  <c r="J32" i="1" s="1"/>
  <c r="K32" i="1" s="1"/>
  <c r="I23" i="1"/>
  <c r="J23" i="1" s="1"/>
  <c r="K23" i="1" s="1"/>
  <c r="I17" i="1"/>
  <c r="J17" i="1" s="1"/>
  <c r="K17" i="1" s="1"/>
  <c r="M15" i="1"/>
  <c r="N15" i="1" s="1"/>
  <c r="O15" i="1" s="1"/>
  <c r="AE20" i="1"/>
  <c r="I10" i="1"/>
  <c r="J10" i="1" s="1"/>
  <c r="K10" i="1" s="1"/>
  <c r="I20" i="1"/>
  <c r="J20" i="1" s="1"/>
  <c r="K20" i="1" s="1"/>
  <c r="I22" i="1"/>
  <c r="J22" i="1" s="1"/>
  <c r="K22" i="1" s="1"/>
  <c r="I16" i="1"/>
  <c r="J16" i="1" s="1"/>
  <c r="K16" i="1" s="1"/>
  <c r="I11" i="1"/>
  <c r="J11" i="1" s="1"/>
  <c r="K11" i="1" s="1"/>
  <c r="AE18" i="1"/>
  <c r="I18" i="1"/>
  <c r="J18" i="1" s="1"/>
  <c r="K18" i="1" s="1"/>
  <c r="AE24" i="1"/>
  <c r="AE25" i="1"/>
  <c r="N11" i="1"/>
  <c r="O11" i="1" s="1"/>
  <c r="X42" i="1"/>
  <c r="N10" i="1"/>
  <c r="O10" i="1" s="1"/>
  <c r="P10" i="1" s="1"/>
  <c r="N28" i="1"/>
  <c r="O28" i="1" s="1"/>
  <c r="N19" i="1"/>
  <c r="O19" i="1" s="1"/>
  <c r="N18" i="1"/>
  <c r="O18" i="1" s="1"/>
  <c r="N24" i="1"/>
  <c r="O24" i="1" s="1"/>
  <c r="AF26" i="1"/>
  <c r="P26" i="1"/>
  <c r="N17" i="1"/>
  <c r="O17" i="1" s="1"/>
  <c r="O20" i="1"/>
  <c r="O22" i="1"/>
  <c r="J27" i="1"/>
  <c r="K27" i="1" s="1"/>
  <c r="O32" i="1"/>
  <c r="AD34" i="1"/>
  <c r="Y45" i="1" s="1"/>
  <c r="M27" i="1"/>
  <c r="X34" i="1"/>
  <c r="Y43" i="1" s="1"/>
  <c r="M23" i="1"/>
  <c r="N25" i="1"/>
  <c r="O25" i="1" s="1"/>
  <c r="AF21" i="1" l="1"/>
  <c r="P21" i="1"/>
  <c r="AE34" i="1"/>
  <c r="P11" i="1"/>
  <c r="AF11" i="1"/>
  <c r="Y46" i="1"/>
  <c r="P18" i="1"/>
  <c r="AF18" i="1"/>
  <c r="P19" i="1"/>
  <c r="AF19" i="1"/>
  <c r="AF25" i="1"/>
  <c r="P25" i="1"/>
  <c r="P28" i="1"/>
  <c r="AF28" i="1"/>
  <c r="AF17" i="1"/>
  <c r="P17" i="1"/>
  <c r="AF24" i="1"/>
  <c r="P24" i="1"/>
  <c r="AF32" i="1"/>
  <c r="P32" i="1"/>
  <c r="AF22" i="1"/>
  <c r="P22" i="1"/>
  <c r="N23" i="1"/>
  <c r="O23" i="1" s="1"/>
  <c r="AF20" i="1"/>
  <c r="P20" i="1"/>
  <c r="N27" i="1"/>
  <c r="O27" i="1" s="1"/>
  <c r="P27" i="1" l="1"/>
  <c r="AF27" i="1"/>
  <c r="P23" i="1"/>
  <c r="AF23" i="1"/>
  <c r="AF34" i="1" l="1"/>
  <c r="Y47" i="1" s="1"/>
  <c r="Y48" i="1" s="1"/>
  <c r="P34" i="1"/>
  <c r="P36" i="1"/>
</calcChain>
</file>

<file path=xl/sharedStrings.xml><?xml version="1.0" encoding="utf-8"?>
<sst xmlns="http://schemas.openxmlformats.org/spreadsheetml/2006/main" count="123" uniqueCount="101">
  <si>
    <t>conversion</t>
  </si>
  <si>
    <t>constat</t>
  </si>
  <si>
    <r>
      <rPr>
        <b/>
        <sz val="14"/>
        <color indexed="17"/>
        <rFont val="Arial"/>
        <family val="2"/>
      </rPr>
      <t>theorie</t>
    </r>
    <r>
      <rPr>
        <b/>
        <sz val="10"/>
        <color indexed="17"/>
        <rFont val="Arial"/>
        <family val="2"/>
      </rPr>
      <t xml:space="preserve">  bt</t>
    </r>
  </si>
  <si>
    <t xml:space="preserve">Quantités </t>
  </si>
  <si>
    <t>Solde a allouer</t>
  </si>
  <si>
    <t>tiré</t>
  </si>
  <si>
    <t xml:space="preserve">STOCK </t>
  </si>
  <si>
    <t>Perte de Stockage</t>
  </si>
  <si>
    <t>Usure d'elevage</t>
  </si>
  <si>
    <t>FIXE</t>
  </si>
  <si>
    <t>VARIABLE</t>
  </si>
  <si>
    <t xml:space="preserve">Reste </t>
  </si>
  <si>
    <t>Mise en bouteille</t>
  </si>
  <si>
    <t>VOLUME</t>
  </si>
  <si>
    <t>de 0.75</t>
  </si>
  <si>
    <t>commandées</t>
  </si>
  <si>
    <t>TOTAL VALEUR DES GRANDS FORMATS EN LITRES</t>
  </si>
  <si>
    <t>Ce qu'il faut mettre en bouteille</t>
  </si>
  <si>
    <t>Ce qui a été tiré en réel</t>
  </si>
  <si>
    <t>DATE des Mises en bout</t>
  </si>
  <si>
    <t>EN CAVE</t>
  </si>
  <si>
    <t>de 6% au total</t>
  </si>
  <si>
    <t xml:space="preserve">passée </t>
  </si>
  <si>
    <t>LIES</t>
  </si>
  <si>
    <t>Usure Globale</t>
  </si>
  <si>
    <t xml:space="preserve">Theorique </t>
  </si>
  <si>
    <t xml:space="preserve">Usure </t>
  </si>
  <si>
    <t>THEORIQUE</t>
  </si>
  <si>
    <t xml:space="preserve">valeur  de </t>
  </si>
  <si>
    <t>au 10/12</t>
  </si>
  <si>
    <t>MAGNUMS</t>
  </si>
  <si>
    <t>NABU</t>
  </si>
  <si>
    <t>JEROBO</t>
  </si>
  <si>
    <t>MATHU</t>
  </si>
  <si>
    <t>SALMANAZA</t>
  </si>
  <si>
    <t>EN dec 2020</t>
  </si>
  <si>
    <t>Théorique</t>
  </si>
  <si>
    <t>(3L par tonneau)</t>
  </si>
  <si>
    <t>Maxi possible</t>
  </si>
  <si>
    <t>avant mise</t>
  </si>
  <si>
    <t>CHOISIE</t>
  </si>
  <si>
    <t>juste avant mise</t>
  </si>
  <si>
    <t xml:space="preserve">MISE EN BOUT </t>
  </si>
  <si>
    <t>MIS EN</t>
  </si>
  <si>
    <t>BT</t>
  </si>
  <si>
    <t>MG</t>
  </si>
  <si>
    <t>1,5 LITRES</t>
  </si>
  <si>
    <t xml:space="preserve">15 LITRES </t>
  </si>
  <si>
    <t>3 LITRES</t>
  </si>
  <si>
    <t>6 LITRES</t>
  </si>
  <si>
    <t>9 LITRES</t>
  </si>
  <si>
    <t>A PASSER</t>
  </si>
  <si>
    <t>Vol en L</t>
  </si>
  <si>
    <t>BOUTEILLES</t>
  </si>
  <si>
    <t>Bout</t>
  </si>
  <si>
    <t>A MINIMA</t>
  </si>
  <si>
    <t>EN L</t>
  </si>
  <si>
    <t>AF COL</t>
  </si>
  <si>
    <t>soit 3 litres</t>
  </si>
  <si>
    <t>En Bout</t>
  </si>
  <si>
    <t>pour alloc</t>
  </si>
  <si>
    <t>Bourgogne Pinot Noir</t>
  </si>
  <si>
    <t xml:space="preserve"> Hautes Côtes de Nuits Rouge</t>
  </si>
  <si>
    <t xml:space="preserve">Beaune  Boucherottes </t>
  </si>
  <si>
    <t>Vosne Chalandins</t>
  </si>
  <si>
    <t xml:space="preserve">Vosne Clos de la Fontaine </t>
  </si>
  <si>
    <t>Chambolle Musigny</t>
  </si>
  <si>
    <t>Echezeaux</t>
  </si>
  <si>
    <t>TABLEAU DE MISES EN BOUTEILLES</t>
  </si>
  <si>
    <t>bteilles</t>
  </si>
  <si>
    <t>SOIT VAL</t>
  </si>
  <si>
    <t>JERO</t>
  </si>
  <si>
    <t>SALMA</t>
  </si>
  <si>
    <t>MAG EN</t>
  </si>
  <si>
    <t>NABU EN</t>
  </si>
  <si>
    <t>JERO EN</t>
  </si>
  <si>
    <t>BOUT</t>
  </si>
  <si>
    <t>bt</t>
  </si>
  <si>
    <t>mg</t>
  </si>
  <si>
    <t xml:space="preserve">jero </t>
  </si>
  <si>
    <t>NABUCHO</t>
  </si>
  <si>
    <t>MATHUSAL</t>
  </si>
  <si>
    <r>
      <t>tableau des mises en bouteilles prévues pour le millésime</t>
    </r>
    <r>
      <rPr>
        <sz val="16"/>
        <rFont val="Arial"/>
        <family val="2"/>
      </rPr>
      <t xml:space="preserve"> XXX DOMAINE AF GROS</t>
    </r>
  </si>
  <si>
    <t>Beaune Montrevenots Blanc</t>
  </si>
  <si>
    <t xml:space="preserve"> Hautes Côtes de Nuits blanc</t>
  </si>
  <si>
    <t xml:space="preserve">RECOLTE </t>
  </si>
  <si>
    <t>Savigny 1er cru le Clos des Guettes</t>
  </si>
  <si>
    <t xml:space="preserve">Richebourg </t>
  </si>
  <si>
    <t>Volume vendu en pieces</t>
  </si>
  <si>
    <t>Pommard 1er cru les Arvelets</t>
  </si>
  <si>
    <t xml:space="preserve">Pommard 1er cru les Pezerolles </t>
  </si>
  <si>
    <t xml:space="preserve">Pommard 1er cru les Chanlins </t>
  </si>
  <si>
    <t xml:space="preserve">MOULIN A VENT </t>
  </si>
  <si>
    <t>Blancs</t>
  </si>
  <si>
    <t xml:space="preserve">Rouges Pinot noir </t>
  </si>
  <si>
    <t>Gamay</t>
  </si>
  <si>
    <t>Vosne Réas</t>
  </si>
  <si>
    <t>au 31/07/x</t>
  </si>
  <si>
    <t>Vosne Maizieres</t>
  </si>
  <si>
    <t>TOTAL BLANCS</t>
  </si>
  <si>
    <t>TOTAL DES PINOT NOIR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</si>
</sst>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5" formatCode="_-* #,##0.0\ _F_-;\-* #,##0.0\ _F_-;_-* &quot;-&quot;??\ _F_-;_-@_-"/>
    <numFmt numFmtId="167" formatCode="_-* #,##0.00\ [$€-40C]_-;\-* #,##0.00\ [$€-40C]_-;_-* &quot;-&quot;??\ [$€-40C]_-;_-@_-"/>
  </numFmts>
  <fonts count="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6"/>
      <name val="Arial"/>
      <family val="2"/>
    </font>
    <font>
      <i/>
      <sz val="1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0"/>
      <color indexed="20"/>
      <name val="Arial"/>
      <family val="2"/>
    </font>
    <font>
      <b/>
      <sz val="8"/>
      <color indexed="57"/>
      <name val="Arial"/>
      <family val="2"/>
    </font>
    <font>
      <sz val="8"/>
      <color indexed="20"/>
      <name val="Arial"/>
      <family val="2"/>
    </font>
    <font>
      <b/>
      <sz val="14"/>
      <color indexed="17"/>
      <name val="Arial"/>
      <family val="2"/>
    </font>
    <font>
      <b/>
      <sz val="10"/>
      <color indexed="17"/>
      <name val="Arial"/>
      <family val="2"/>
    </font>
    <font>
      <b/>
      <sz val="20"/>
      <color rgb="FFFF0000"/>
      <name val="Arial"/>
      <family val="2"/>
    </font>
    <font>
      <sz val="8"/>
      <color indexed="57"/>
      <name val="Arial"/>
      <family val="2"/>
    </font>
    <font>
      <b/>
      <sz val="10"/>
      <color rgb="FFFF0000"/>
      <name val="Arial"/>
      <family val="2"/>
    </font>
    <font>
      <sz val="14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color indexed="12"/>
      <name val="Arial"/>
      <family val="2"/>
    </font>
    <font>
      <b/>
      <sz val="16"/>
      <color indexed="20"/>
      <name val="Arial"/>
      <family val="2"/>
    </font>
    <font>
      <sz val="10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1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4"/>
      <name val="Calibri Light"/>
      <family val="1"/>
      <scheme val="major"/>
    </font>
    <font>
      <sz val="14"/>
      <color rgb="FFFF0000"/>
      <name val="Arial"/>
      <family val="2"/>
    </font>
    <font>
      <i/>
      <sz val="14"/>
      <name val="Arial"/>
      <family val="2"/>
    </font>
    <font>
      <i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00B050"/>
      <name val="Arial"/>
      <family val="2"/>
    </font>
    <font>
      <b/>
      <sz val="16"/>
      <color indexed="57"/>
      <name val="Arial"/>
      <family val="2"/>
    </font>
    <font>
      <sz val="16"/>
      <color indexed="57"/>
      <name val="Arial"/>
      <family val="2"/>
    </font>
    <font>
      <sz val="16"/>
      <color rgb="FFFF0000"/>
      <name val="Arial"/>
      <family val="2"/>
    </font>
    <font>
      <sz val="16"/>
      <name val="Calibri Light"/>
      <family val="1"/>
      <scheme val="major"/>
    </font>
    <font>
      <sz val="14"/>
      <name val="Calibri Light"/>
      <family val="1"/>
      <scheme val="major"/>
    </font>
    <font>
      <sz val="16"/>
      <color rgb="FF00B050"/>
      <name val="Calibri Light"/>
      <family val="1"/>
      <scheme val="major"/>
    </font>
    <font>
      <b/>
      <sz val="16"/>
      <name val="Calibri Light"/>
      <family val="1"/>
      <scheme val="major"/>
    </font>
    <font>
      <b/>
      <sz val="20"/>
      <name val="Arial"/>
      <family val="2"/>
    </font>
    <font>
      <i/>
      <sz val="20"/>
      <name val="Arial"/>
      <family val="2"/>
    </font>
    <font>
      <sz val="20"/>
      <color rgb="FFFF0000"/>
      <name val="Arial"/>
      <family val="2"/>
    </font>
    <font>
      <sz val="20"/>
      <name val="Arial"/>
      <family val="2"/>
    </font>
    <font>
      <b/>
      <sz val="16"/>
      <color rgb="FF00B050"/>
      <name val="Arial"/>
      <family val="2"/>
    </font>
    <font>
      <sz val="22"/>
      <color rgb="FFFF0000"/>
      <name val="Arial"/>
      <family val="2"/>
    </font>
    <font>
      <sz val="28"/>
      <color rgb="FFFF0000"/>
      <name val="Arial"/>
      <family val="2"/>
    </font>
    <font>
      <b/>
      <sz val="16"/>
      <name val="Arial"/>
      <family val="2"/>
    </font>
    <font>
      <b/>
      <i/>
      <sz val="14"/>
      <name val="Calibri Light"/>
      <family val="1"/>
      <scheme val="major"/>
    </font>
    <font>
      <b/>
      <sz val="22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sz val="26"/>
      <color rgb="FF00B050"/>
      <name val="Arial"/>
      <family val="2"/>
    </font>
    <font>
      <b/>
      <sz val="18"/>
      <name val="Arial"/>
      <family val="2"/>
    </font>
    <font>
      <b/>
      <sz val="28"/>
      <color indexed="10"/>
      <name val="Arial"/>
      <family val="2"/>
    </font>
    <font>
      <b/>
      <i/>
      <sz val="18"/>
      <color rgb="FFFF0000"/>
      <name val="Arial"/>
      <family val="2"/>
    </font>
    <font>
      <b/>
      <sz val="14"/>
      <color rgb="FFFF0000"/>
      <name val="Arial"/>
      <family val="2"/>
    </font>
    <font>
      <sz val="28"/>
      <name val="Arial"/>
      <family val="2"/>
    </font>
    <font>
      <b/>
      <sz val="12"/>
      <color rgb="FFFF0000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i/>
      <sz val="16"/>
      <color rgb="FF0000FF"/>
      <name val="Arial"/>
      <family val="2"/>
    </font>
    <font>
      <b/>
      <sz val="10"/>
      <color indexed="57"/>
      <name val="Arial"/>
      <family val="2"/>
    </font>
    <font>
      <sz val="10"/>
      <color indexed="48"/>
      <name val="Arial"/>
      <family val="2"/>
    </font>
    <font>
      <i/>
      <sz val="10"/>
      <color indexed="48"/>
      <name val="Arial"/>
      <family val="2"/>
    </font>
    <font>
      <sz val="11"/>
      <color rgb="FF00B050"/>
      <name val="Calibri"/>
      <family val="2"/>
      <scheme val="minor"/>
    </font>
    <font>
      <sz val="14"/>
      <color rgb="FF00B050"/>
      <name val="Arial"/>
      <family val="2"/>
    </font>
    <font>
      <sz val="20"/>
      <color rgb="FF00B050"/>
      <name val="Arial"/>
      <family val="2"/>
    </font>
    <font>
      <sz val="22"/>
      <color rgb="FF00B050"/>
      <name val="Arial"/>
      <family val="2"/>
    </font>
    <font>
      <b/>
      <sz val="14"/>
      <color rgb="FF00B050"/>
      <name val="Arial"/>
      <family val="2"/>
    </font>
    <font>
      <b/>
      <i/>
      <u/>
      <sz val="16"/>
      <name val="Calibri Light"/>
      <family val="1"/>
      <scheme val="major"/>
    </font>
    <font>
      <b/>
      <i/>
      <u/>
      <sz val="2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2FA7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B1FD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6">
    <xf numFmtId="0" fontId="0" fillId="0" borderId="0" xfId="0"/>
    <xf numFmtId="0" fontId="3" fillId="0" borderId="1" xfId="0" applyFont="1" applyBorder="1"/>
    <xf numFmtId="0" fontId="0" fillId="2" borderId="1" xfId="0" applyFill="1" applyBorder="1"/>
    <xf numFmtId="0" fontId="5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/>
    <xf numFmtId="0" fontId="0" fillId="2" borderId="0" xfId="0" applyFill="1"/>
    <xf numFmtId="0" fontId="7" fillId="2" borderId="0" xfId="0" applyFont="1" applyFill="1"/>
    <xf numFmtId="0" fontId="7" fillId="0" borderId="0" xfId="0" applyFont="1"/>
    <xf numFmtId="0" fontId="0" fillId="0" borderId="2" xfId="0" applyBorder="1"/>
    <xf numFmtId="0" fontId="5" fillId="0" borderId="2" xfId="0" applyFont="1" applyBorder="1"/>
    <xf numFmtId="0" fontId="8" fillId="3" borderId="3" xfId="0" applyFont="1" applyFill="1" applyBorder="1"/>
    <xf numFmtId="0" fontId="9" fillId="0" borderId="4" xfId="0" applyFont="1" applyBorder="1" applyAlignment="1">
      <alignment horizontal="center"/>
    </xf>
    <xf numFmtId="0" fontId="10" fillId="0" borderId="3" xfId="0" applyFont="1" applyBorder="1"/>
    <xf numFmtId="0" fontId="11" fillId="0" borderId="3" xfId="0" applyFont="1" applyBorder="1"/>
    <xf numFmtId="0" fontId="12" fillId="0" borderId="3" xfId="0" applyFont="1" applyBorder="1"/>
    <xf numFmtId="0" fontId="13" fillId="0" borderId="3" xfId="0" applyFont="1" applyBorder="1"/>
    <xf numFmtId="0" fontId="10" fillId="4" borderId="3" xfId="0" applyFont="1" applyFill="1" applyBorder="1"/>
    <xf numFmtId="0" fontId="0" fillId="4" borderId="3" xfId="0" applyFill="1" applyBorder="1"/>
    <xf numFmtId="0" fontId="10" fillId="5" borderId="3" xfId="0" applyFont="1" applyFill="1" applyBorder="1"/>
    <xf numFmtId="0" fontId="0" fillId="5" borderId="3" xfId="0" applyFill="1" applyBorder="1"/>
    <xf numFmtId="0" fontId="7" fillId="6" borderId="3" xfId="0" applyFont="1" applyFill="1" applyBorder="1"/>
    <xf numFmtId="0" fontId="0" fillId="6" borderId="3" xfId="0" applyFill="1" applyBorder="1"/>
    <xf numFmtId="0" fontId="0" fillId="7" borderId="3" xfId="0" applyFill="1" applyBorder="1"/>
    <xf numFmtId="0" fontId="3" fillId="0" borderId="3" xfId="0" applyFont="1" applyBorder="1"/>
    <xf numFmtId="165" fontId="0" fillId="0" borderId="0" xfId="1" applyNumberFormat="1" applyFont="1"/>
    <xf numFmtId="0" fontId="0" fillId="0" borderId="3" xfId="0" applyBorder="1"/>
    <xf numFmtId="0" fontId="5" fillId="0" borderId="3" xfId="0" applyFont="1" applyBorder="1"/>
    <xf numFmtId="0" fontId="16" fillId="0" borderId="3" xfId="0" applyFont="1" applyBorder="1"/>
    <xf numFmtId="0" fontId="10" fillId="8" borderId="3" xfId="0" applyFont="1" applyFill="1" applyBorder="1"/>
    <xf numFmtId="0" fontId="11" fillId="8" borderId="3" xfId="0" applyFont="1" applyFill="1" applyBorder="1"/>
    <xf numFmtId="0" fontId="12" fillId="3" borderId="3" xfId="0" applyFont="1" applyFill="1" applyBorder="1"/>
    <xf numFmtId="0" fontId="17" fillId="3" borderId="3" xfId="0" applyFont="1" applyFill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/>
    <xf numFmtId="0" fontId="3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6" xfId="0" applyFont="1" applyBorder="1" applyAlignment="1">
      <alignment horizontal="center"/>
    </xf>
    <xf numFmtId="0" fontId="22" fillId="0" borderId="3" xfId="0" applyFont="1" applyBorder="1"/>
    <xf numFmtId="0" fontId="23" fillId="8" borderId="3" xfId="0" applyFont="1" applyFill="1" applyBorder="1"/>
    <xf numFmtId="0" fontId="7" fillId="3" borderId="0" xfId="0" applyFont="1" applyFill="1"/>
    <xf numFmtId="0" fontId="7" fillId="4" borderId="0" xfId="0" applyFont="1" applyFill="1"/>
    <xf numFmtId="0" fontId="7" fillId="5" borderId="0" xfId="0" applyFont="1" applyFill="1"/>
    <xf numFmtId="0" fontId="7" fillId="6" borderId="0" xfId="0" applyFont="1" applyFill="1"/>
    <xf numFmtId="0" fontId="24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3" borderId="3" xfId="0" applyFont="1" applyFill="1" applyBorder="1"/>
    <xf numFmtId="0" fontId="3" fillId="0" borderId="4" xfId="0" applyFont="1" applyBorder="1"/>
    <xf numFmtId="0" fontId="25" fillId="8" borderId="4" xfId="0" applyFont="1" applyFill="1" applyBorder="1" applyAlignment="1">
      <alignment horizontal="center"/>
    </xf>
    <xf numFmtId="0" fontId="25" fillId="8" borderId="5" xfId="0" applyFont="1" applyFill="1" applyBorder="1" applyAlignment="1">
      <alignment horizontal="center"/>
    </xf>
    <xf numFmtId="0" fontId="25" fillId="3" borderId="4" xfId="0" applyFont="1" applyFill="1" applyBorder="1" applyAlignment="1">
      <alignment horizontal="center"/>
    </xf>
    <xf numFmtId="0" fontId="25" fillId="3" borderId="5" xfId="0" applyFont="1" applyFill="1" applyBorder="1" applyAlignment="1">
      <alignment horizontal="center"/>
    </xf>
    <xf numFmtId="0" fontId="26" fillId="4" borderId="4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0" fontId="26" fillId="5" borderId="4" xfId="0" applyFont="1" applyFill="1" applyBorder="1" applyAlignment="1">
      <alignment horizontal="center"/>
    </xf>
    <xf numFmtId="0" fontId="26" fillId="5" borderId="5" xfId="0" applyFont="1" applyFill="1" applyBorder="1" applyAlignment="1">
      <alignment horizontal="center"/>
    </xf>
    <xf numFmtId="0" fontId="27" fillId="6" borderId="4" xfId="0" applyFont="1" applyFill="1" applyBorder="1" applyAlignment="1">
      <alignment horizontal="center"/>
    </xf>
    <xf numFmtId="0" fontId="27" fillId="6" borderId="5" xfId="0" applyFont="1" applyFill="1" applyBorder="1" applyAlignment="1">
      <alignment horizontal="center"/>
    </xf>
    <xf numFmtId="0" fontId="24" fillId="7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/>
    </xf>
    <xf numFmtId="0" fontId="25" fillId="8" borderId="3" xfId="0" applyFont="1" applyFill="1" applyBorder="1"/>
    <xf numFmtId="0" fontId="25" fillId="8" borderId="3" xfId="0" applyFont="1" applyFill="1" applyBorder="1" applyAlignment="1">
      <alignment horizontal="center"/>
    </xf>
    <xf numFmtId="0" fontId="25" fillId="3" borderId="3" xfId="0" applyFont="1" applyFill="1" applyBorder="1"/>
    <xf numFmtId="0" fontId="25" fillId="3" borderId="3" xfId="0" applyFont="1" applyFill="1" applyBorder="1" applyAlignment="1">
      <alignment horizontal="center"/>
    </xf>
    <xf numFmtId="0" fontId="25" fillId="4" borderId="3" xfId="0" applyFont="1" applyFill="1" applyBorder="1"/>
    <xf numFmtId="0" fontId="25" fillId="4" borderId="3" xfId="0" applyFont="1" applyFill="1" applyBorder="1" applyAlignment="1">
      <alignment horizontal="center"/>
    </xf>
    <xf numFmtId="0" fontId="25" fillId="5" borderId="3" xfId="0" applyFont="1" applyFill="1" applyBorder="1"/>
    <xf numFmtId="0" fontId="25" fillId="5" borderId="3" xfId="0" applyFont="1" applyFill="1" applyBorder="1" applyAlignment="1">
      <alignment horizontal="center"/>
    </xf>
    <xf numFmtId="0" fontId="25" fillId="6" borderId="3" xfId="0" applyFont="1" applyFill="1" applyBorder="1"/>
    <xf numFmtId="0" fontId="25" fillId="6" borderId="3" xfId="0" applyFont="1" applyFill="1" applyBorder="1" applyAlignment="1">
      <alignment horizontal="center"/>
    </xf>
    <xf numFmtId="0" fontId="0" fillId="9" borderId="3" xfId="0" applyFill="1" applyBorder="1"/>
    <xf numFmtId="10" fontId="21" fillId="9" borderId="3" xfId="0" applyNumberFormat="1" applyFont="1" applyFill="1" applyBorder="1" applyAlignment="1">
      <alignment horizontal="center"/>
    </xf>
    <xf numFmtId="0" fontId="28" fillId="8" borderId="3" xfId="0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0" fontId="28" fillId="4" borderId="3" xfId="0" applyFont="1" applyFill="1" applyBorder="1" applyAlignment="1">
      <alignment horizontal="center"/>
    </xf>
    <xf numFmtId="0" fontId="28" fillId="5" borderId="3" xfId="0" applyFont="1" applyFill="1" applyBorder="1" applyAlignment="1">
      <alignment horizontal="center"/>
    </xf>
    <xf numFmtId="0" fontId="28" fillId="6" borderId="3" xfId="0" applyFont="1" applyFill="1" applyBorder="1" applyAlignment="1">
      <alignment horizontal="center"/>
    </xf>
    <xf numFmtId="0" fontId="24" fillId="7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9" fillId="0" borderId="3" xfId="0" applyFont="1" applyBorder="1"/>
    <xf numFmtId="0" fontId="19" fillId="9" borderId="3" xfId="0" applyFont="1" applyFill="1" applyBorder="1"/>
    <xf numFmtId="0" fontId="30" fillId="0" borderId="3" xfId="0" applyFont="1" applyBorder="1"/>
    <xf numFmtId="1" fontId="29" fillId="0" borderId="3" xfId="0" applyNumberFormat="1" applyFont="1" applyBorder="1"/>
    <xf numFmtId="1" fontId="31" fillId="0" borderId="3" xfId="0" applyNumberFormat="1" applyFont="1" applyBorder="1"/>
    <xf numFmtId="1" fontId="19" fillId="0" borderId="3" xfId="0" applyNumberFormat="1" applyFont="1" applyBorder="1"/>
    <xf numFmtId="0" fontId="29" fillId="9" borderId="3" xfId="0" applyFont="1" applyFill="1" applyBorder="1" applyAlignment="1">
      <alignment horizontal="center"/>
    </xf>
    <xf numFmtId="1" fontId="32" fillId="3" borderId="3" xfId="0" applyNumberFormat="1" applyFont="1" applyFill="1" applyBorder="1"/>
    <xf numFmtId="1" fontId="33" fillId="3" borderId="3" xfId="0" applyNumberFormat="1" applyFont="1" applyFill="1" applyBorder="1"/>
    <xf numFmtId="1" fontId="4" fillId="0" borderId="3" xfId="0" applyNumberFormat="1" applyFont="1" applyBorder="1"/>
    <xf numFmtId="0" fontId="34" fillId="3" borderId="3" xfId="0" applyFont="1" applyFill="1" applyBorder="1"/>
    <xf numFmtId="0" fontId="35" fillId="3" borderId="3" xfId="0" applyFont="1" applyFill="1" applyBorder="1"/>
    <xf numFmtId="0" fontId="7" fillId="4" borderId="3" xfId="0" applyFont="1" applyFill="1" applyBorder="1"/>
    <xf numFmtId="0" fontId="7" fillId="5" borderId="3" xfId="0" applyFont="1" applyFill="1" applyBorder="1"/>
    <xf numFmtId="1" fontId="36" fillId="10" borderId="3" xfId="0" applyNumberFormat="1" applyFont="1" applyFill="1" applyBorder="1" applyAlignment="1">
      <alignment horizontal="center"/>
    </xf>
    <xf numFmtId="1" fontId="36" fillId="0" borderId="3" xfId="0" applyNumberFormat="1" applyFont="1" applyBorder="1" applyAlignment="1">
      <alignment horizontal="center"/>
    </xf>
    <xf numFmtId="0" fontId="37" fillId="0" borderId="3" xfId="0" applyFont="1" applyBorder="1"/>
    <xf numFmtId="1" fontId="30" fillId="0" borderId="3" xfId="0" applyNumberFormat="1" applyFont="1" applyBorder="1"/>
    <xf numFmtId="0" fontId="38" fillId="8" borderId="3" xfId="0" applyFont="1" applyFill="1" applyBorder="1" applyAlignment="1">
      <alignment horizontal="center"/>
    </xf>
    <xf numFmtId="0" fontId="38" fillId="3" borderId="3" xfId="0" applyFont="1" applyFill="1" applyBorder="1" applyAlignment="1">
      <alignment horizontal="center"/>
    </xf>
    <xf numFmtId="0" fontId="38" fillId="4" borderId="3" xfId="0" applyFont="1" applyFill="1" applyBorder="1" applyAlignment="1">
      <alignment horizontal="center"/>
    </xf>
    <xf numFmtId="0" fontId="38" fillId="5" borderId="3" xfId="0" applyFont="1" applyFill="1" applyBorder="1" applyAlignment="1">
      <alignment horizontal="center"/>
    </xf>
    <xf numFmtId="0" fontId="38" fillId="6" borderId="3" xfId="0" applyFont="1" applyFill="1" applyBorder="1" applyAlignment="1">
      <alignment horizontal="center"/>
    </xf>
    <xf numFmtId="0" fontId="38" fillId="7" borderId="3" xfId="0" applyFont="1" applyFill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41" fillId="9" borderId="3" xfId="0" applyFont="1" applyFill="1" applyBorder="1"/>
    <xf numFmtId="0" fontId="42" fillId="0" borderId="3" xfId="0" applyFont="1" applyBorder="1"/>
    <xf numFmtId="1" fontId="42" fillId="0" borderId="3" xfId="0" applyNumberFormat="1" applyFont="1" applyBorder="1"/>
    <xf numFmtId="1" fontId="41" fillId="11" borderId="3" xfId="0" applyNumberFormat="1" applyFont="1" applyFill="1" applyBorder="1"/>
    <xf numFmtId="1" fontId="41" fillId="0" borderId="3" xfId="0" applyNumberFormat="1" applyFont="1" applyBorder="1"/>
    <xf numFmtId="1" fontId="45" fillId="0" borderId="3" xfId="0" applyNumberFormat="1" applyFont="1" applyBorder="1"/>
    <xf numFmtId="1" fontId="46" fillId="10" borderId="3" xfId="0" applyNumberFormat="1" applyFont="1" applyFill="1" applyBorder="1" applyAlignment="1">
      <alignment horizontal="center"/>
    </xf>
    <xf numFmtId="1" fontId="0" fillId="0" borderId="3" xfId="0" applyNumberFormat="1" applyBorder="1"/>
    <xf numFmtId="0" fontId="37" fillId="0" borderId="3" xfId="0" applyFont="1" applyBorder="1" applyAlignment="1">
      <alignment wrapText="1"/>
    </xf>
    <xf numFmtId="1" fontId="47" fillId="10" borderId="3" xfId="0" applyNumberFormat="1" applyFont="1" applyFill="1" applyBorder="1" applyAlignment="1">
      <alignment horizontal="center"/>
    </xf>
    <xf numFmtId="14" fontId="0" fillId="0" borderId="3" xfId="0" applyNumberFormat="1" applyBorder="1"/>
    <xf numFmtId="1" fontId="48" fillId="0" borderId="3" xfId="0" applyNumberFormat="1" applyFont="1" applyBorder="1"/>
    <xf numFmtId="0" fontId="49" fillId="4" borderId="3" xfId="0" applyFont="1" applyFill="1" applyBorder="1" applyAlignment="1">
      <alignment horizontal="center"/>
    </xf>
    <xf numFmtId="0" fontId="40" fillId="0" borderId="3" xfId="0" applyFont="1" applyBorder="1"/>
    <xf numFmtId="1" fontId="33" fillId="0" borderId="3" xfId="0" applyNumberFormat="1" applyFont="1" applyBorder="1"/>
    <xf numFmtId="0" fontId="50" fillId="9" borderId="3" xfId="0" applyFont="1" applyFill="1" applyBorder="1"/>
    <xf numFmtId="1" fontId="39" fillId="0" borderId="3" xfId="0" applyNumberFormat="1" applyFont="1" applyBorder="1" applyAlignment="1">
      <alignment horizontal="center"/>
    </xf>
    <xf numFmtId="0" fontId="46" fillId="0" borderId="3" xfId="0" applyFont="1" applyBorder="1"/>
    <xf numFmtId="1" fontId="42" fillId="11" borderId="3" xfId="0" applyNumberFormat="1" applyFont="1" applyFill="1" applyBorder="1"/>
    <xf numFmtId="0" fontId="49" fillId="5" borderId="3" xfId="0" applyFont="1" applyFill="1" applyBorder="1" applyAlignment="1">
      <alignment horizontal="center"/>
    </xf>
    <xf numFmtId="0" fontId="49" fillId="6" borderId="3" xfId="0" applyFont="1" applyFill="1" applyBorder="1" applyAlignment="1">
      <alignment horizontal="center"/>
    </xf>
    <xf numFmtId="1" fontId="45" fillId="3" borderId="3" xfId="0" applyNumberFormat="1" applyFont="1" applyFill="1" applyBorder="1"/>
    <xf numFmtId="0" fontId="51" fillId="0" borderId="3" xfId="0" applyFont="1" applyBorder="1"/>
    <xf numFmtId="0" fontId="52" fillId="0" borderId="3" xfId="0" applyFont="1" applyBorder="1"/>
    <xf numFmtId="0" fontId="53" fillId="0" borderId="3" xfId="0" applyFont="1" applyBorder="1"/>
    <xf numFmtId="1" fontId="54" fillId="3" borderId="3" xfId="0" applyNumberFormat="1" applyFont="1" applyFill="1" applyBorder="1"/>
    <xf numFmtId="1" fontId="55" fillId="0" borderId="3" xfId="0" applyNumberFormat="1" applyFont="1" applyBorder="1"/>
    <xf numFmtId="1" fontId="56" fillId="10" borderId="3" xfId="0" applyNumberFormat="1" applyFont="1" applyFill="1" applyBorder="1" applyAlignment="1">
      <alignment horizontal="center"/>
    </xf>
    <xf numFmtId="167" fontId="19" fillId="0" borderId="0" xfId="2" applyNumberFormat="1" applyFont="1"/>
    <xf numFmtId="1" fontId="6" fillId="3" borderId="3" xfId="0" applyNumberFormat="1" applyFont="1" applyFill="1" applyBorder="1"/>
    <xf numFmtId="0" fontId="7" fillId="13" borderId="3" xfId="0" applyFont="1" applyFill="1" applyBorder="1" applyAlignment="1">
      <alignment horizontal="center"/>
    </xf>
    <xf numFmtId="0" fontId="18" fillId="8" borderId="3" xfId="0" applyFont="1" applyFill="1" applyBorder="1" applyAlignment="1">
      <alignment horizontal="center"/>
    </xf>
    <xf numFmtId="0" fontId="3" fillId="11" borderId="3" xfId="0" applyFont="1" applyFill="1" applyBorder="1"/>
    <xf numFmtId="0" fontId="32" fillId="3" borderId="3" xfId="0" applyFont="1" applyFill="1" applyBorder="1"/>
    <xf numFmtId="0" fontId="3" fillId="3" borderId="3" xfId="0" applyFont="1" applyFill="1" applyBorder="1"/>
    <xf numFmtId="0" fontId="57" fillId="4" borderId="3" xfId="0" applyFont="1" applyFill="1" applyBorder="1" applyAlignment="1">
      <alignment horizontal="center"/>
    </xf>
    <xf numFmtId="0" fontId="3" fillId="4" borderId="3" xfId="0" applyFont="1" applyFill="1" applyBorder="1"/>
    <xf numFmtId="0" fontId="58" fillId="5" borderId="3" xfId="0" applyFont="1" applyFill="1" applyBorder="1"/>
    <xf numFmtId="0" fontId="58" fillId="6" borderId="3" xfId="0" applyFont="1" applyFill="1" applyBorder="1"/>
    <xf numFmtId="0" fontId="59" fillId="10" borderId="3" xfId="0" applyFont="1" applyFill="1" applyBorder="1"/>
    <xf numFmtId="1" fontId="3" fillId="0" borderId="3" xfId="0" applyNumberFormat="1" applyFont="1" applyBorder="1"/>
    <xf numFmtId="0" fontId="7" fillId="0" borderId="3" xfId="0" applyFont="1" applyBorder="1"/>
    <xf numFmtId="1" fontId="6" fillId="3" borderId="2" xfId="0" applyNumberFormat="1" applyFont="1" applyFill="1" applyBorder="1"/>
    <xf numFmtId="1" fontId="6" fillId="3" borderId="0" xfId="0" applyNumberFormat="1" applyFont="1" applyFill="1"/>
    <xf numFmtId="1" fontId="0" fillId="0" borderId="0" xfId="0" applyNumberFormat="1"/>
    <xf numFmtId="0" fontId="48" fillId="14" borderId="3" xfId="0" applyFont="1" applyFill="1" applyBorder="1"/>
    <xf numFmtId="1" fontId="32" fillId="14" borderId="3" xfId="0" applyNumberFormat="1" applyFont="1" applyFill="1" applyBorder="1"/>
    <xf numFmtId="0" fontId="60" fillId="14" borderId="3" xfId="0" applyFont="1" applyFill="1" applyBorder="1"/>
    <xf numFmtId="0" fontId="60" fillId="14" borderId="9" xfId="0" applyFont="1" applyFill="1" applyBorder="1"/>
    <xf numFmtId="0" fontId="0" fillId="14" borderId="9" xfId="0" applyFill="1" applyBorder="1"/>
    <xf numFmtId="0" fontId="7" fillId="14" borderId="9" xfId="0" applyFont="1" applyFill="1" applyBorder="1"/>
    <xf numFmtId="1" fontId="44" fillId="14" borderId="10" xfId="0" applyNumberFormat="1" applyFont="1" applyFill="1" applyBorder="1"/>
    <xf numFmtId="0" fontId="61" fillId="0" borderId="0" xfId="0" applyFont="1"/>
    <xf numFmtId="0" fontId="62" fillId="14" borderId="3" xfId="0" applyFont="1" applyFill="1" applyBorder="1"/>
    <xf numFmtId="0" fontId="18" fillId="14" borderId="3" xfId="0" applyFont="1" applyFill="1" applyBorder="1"/>
    <xf numFmtId="0" fontId="21" fillId="14" borderId="0" xfId="0" applyFont="1" applyFill="1"/>
    <xf numFmtId="0" fontId="18" fillId="14" borderId="0" xfId="0" applyFont="1" applyFill="1"/>
    <xf numFmtId="0" fontId="0" fillId="14" borderId="0" xfId="0" applyFill="1"/>
    <xf numFmtId="0" fontId="7" fillId="14" borderId="0" xfId="0" applyFont="1" applyFill="1"/>
    <xf numFmtId="0" fontId="0" fillId="14" borderId="11" xfId="0" applyFill="1" applyBorder="1"/>
    <xf numFmtId="0" fontId="23" fillId="13" borderId="3" xfId="0" applyFont="1" applyFill="1" applyBorder="1"/>
    <xf numFmtId="0" fontId="3" fillId="14" borderId="11" xfId="0" applyFont="1" applyFill="1" applyBorder="1"/>
    <xf numFmtId="0" fontId="63" fillId="12" borderId="3" xfId="0" applyFont="1" applyFill="1" applyBorder="1" applyAlignment="1">
      <alignment horizontal="left"/>
    </xf>
    <xf numFmtId="0" fontId="32" fillId="12" borderId="3" xfId="0" applyFont="1" applyFill="1" applyBorder="1"/>
    <xf numFmtId="0" fontId="7" fillId="14" borderId="3" xfId="0" applyFont="1" applyFill="1" applyBorder="1"/>
    <xf numFmtId="0" fontId="64" fillId="15" borderId="3" xfId="0" applyFont="1" applyFill="1" applyBorder="1"/>
    <xf numFmtId="0" fontId="35" fillId="15" borderId="3" xfId="0" applyFont="1" applyFill="1" applyBorder="1"/>
    <xf numFmtId="0" fontId="34" fillId="15" borderId="3" xfId="0" applyFont="1" applyFill="1" applyBorder="1"/>
    <xf numFmtId="0" fontId="0" fillId="14" borderId="12" xfId="0" applyFill="1" applyBorder="1"/>
    <xf numFmtId="0" fontId="7" fillId="14" borderId="12" xfId="0" applyFont="1" applyFill="1" applyBorder="1"/>
    <xf numFmtId="1" fontId="58" fillId="14" borderId="13" xfId="0" applyNumberFormat="1" applyFont="1" applyFill="1" applyBorder="1"/>
    <xf numFmtId="0" fontId="65" fillId="0" borderId="0" xfId="0" applyFont="1"/>
    <xf numFmtId="0" fontId="66" fillId="0" borderId="0" xfId="0" applyFont="1"/>
    <xf numFmtId="0" fontId="7" fillId="16" borderId="7" xfId="0" applyFont="1" applyFill="1" applyBorder="1"/>
    <xf numFmtId="0" fontId="4" fillId="16" borderId="3" xfId="0" applyFont="1" applyFill="1" applyBorder="1"/>
    <xf numFmtId="0" fontId="7" fillId="16" borderId="3" xfId="0" applyFont="1" applyFill="1" applyBorder="1"/>
    <xf numFmtId="0" fontId="7" fillId="7" borderId="3" xfId="0" applyFont="1" applyFill="1" applyBorder="1"/>
    <xf numFmtId="0" fontId="19" fillId="7" borderId="3" xfId="0" applyFont="1" applyFill="1" applyBorder="1"/>
    <xf numFmtId="1" fontId="7" fillId="0" borderId="0" xfId="0" applyNumberFormat="1" applyFont="1"/>
    <xf numFmtId="0" fontId="40" fillId="0" borderId="3" xfId="0" applyFont="1" applyFill="1" applyBorder="1"/>
    <xf numFmtId="0" fontId="2" fillId="0" borderId="0" xfId="0" applyFont="1" applyBorder="1" applyAlignment="1">
      <alignment vertical="center" wrapText="1"/>
    </xf>
    <xf numFmtId="0" fontId="2" fillId="0" borderId="0" xfId="0" applyFont="1"/>
    <xf numFmtId="0" fontId="2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1" fontId="29" fillId="0" borderId="3" xfId="0" applyNumberFormat="1" applyFont="1" applyBorder="1" applyAlignment="1">
      <alignment horizontal="center"/>
    </xf>
    <xf numFmtId="0" fontId="21" fillId="0" borderId="3" xfId="0" applyFont="1" applyBorder="1"/>
    <xf numFmtId="1" fontId="43" fillId="0" borderId="3" xfId="0" applyNumberFormat="1" applyFont="1" applyBorder="1"/>
    <xf numFmtId="0" fontId="58" fillId="0" borderId="3" xfId="0" applyFont="1" applyBorder="1"/>
    <xf numFmtId="0" fontId="18" fillId="0" borderId="0" xfId="0" applyFont="1"/>
    <xf numFmtId="0" fontId="21" fillId="0" borderId="0" xfId="0" applyFont="1"/>
    <xf numFmtId="1" fontId="16" fillId="12" borderId="3" xfId="0" applyNumberFormat="1" applyFont="1" applyFill="1" applyBorder="1"/>
    <xf numFmtId="0" fontId="21" fillId="9" borderId="3" xfId="0" applyFont="1" applyFill="1" applyBorder="1"/>
    <xf numFmtId="10" fontId="2" fillId="9" borderId="3" xfId="0" applyNumberFormat="1" applyFont="1" applyFill="1" applyBorder="1"/>
    <xf numFmtId="1" fontId="16" fillId="0" borderId="3" xfId="0" applyNumberFormat="1" applyFont="1" applyBorder="1"/>
    <xf numFmtId="0" fontId="8" fillId="17" borderId="3" xfId="0" applyFont="1" applyFill="1" applyBorder="1" applyAlignment="1">
      <alignment horizontal="center"/>
    </xf>
    <xf numFmtId="0" fontId="67" fillId="17" borderId="1" xfId="0" applyFont="1" applyFill="1" applyBorder="1"/>
    <xf numFmtId="0" fontId="67" fillId="17" borderId="2" xfId="0" applyFont="1" applyFill="1" applyBorder="1"/>
    <xf numFmtId="0" fontId="67" fillId="17" borderId="3" xfId="0" applyFont="1" applyFill="1" applyBorder="1"/>
    <xf numFmtId="0" fontId="6" fillId="17" borderId="3" xfId="0" applyFont="1" applyFill="1" applyBorder="1"/>
    <xf numFmtId="0" fontId="68" fillId="17" borderId="3" xfId="0" applyFont="1" applyFill="1" applyBorder="1"/>
    <xf numFmtId="0" fontId="69" fillId="17" borderId="3" xfId="0" applyFont="1" applyFill="1" applyBorder="1"/>
    <xf numFmtId="0" fontId="69" fillId="17" borderId="3" xfId="0" applyFont="1" applyFill="1" applyBorder="1" applyAlignment="1">
      <alignment vertical="center"/>
    </xf>
    <xf numFmtId="0" fontId="70" fillId="17" borderId="3" xfId="0" applyFont="1" applyFill="1" applyBorder="1"/>
    <xf numFmtId="0" fontId="71" fillId="17" borderId="3" xfId="0" applyFont="1" applyFill="1" applyBorder="1"/>
    <xf numFmtId="0" fontId="67" fillId="17" borderId="0" xfId="0" applyFont="1" applyFill="1"/>
    <xf numFmtId="0" fontId="8" fillId="17" borderId="0" xfId="0" applyFont="1" applyFill="1"/>
    <xf numFmtId="0" fontId="6" fillId="17" borderId="0" xfId="0" applyFont="1" applyFill="1"/>
    <xf numFmtId="0" fontId="6" fillId="0" borderId="0" xfId="0" applyFont="1" applyFill="1"/>
    <xf numFmtId="0" fontId="8" fillId="0" borderId="4" xfId="0" applyFont="1" applyFill="1" applyBorder="1"/>
    <xf numFmtId="0" fontId="6" fillId="0" borderId="3" xfId="0" applyFont="1" applyFill="1" applyBorder="1"/>
    <xf numFmtId="1" fontId="33" fillId="0" borderId="3" xfId="0" applyNumberFormat="1" applyFont="1" applyFill="1" applyBorder="1"/>
    <xf numFmtId="1" fontId="45" fillId="0" borderId="3" xfId="0" applyNumberFormat="1" applyFont="1" applyFill="1" applyBorder="1"/>
    <xf numFmtId="1" fontId="54" fillId="0" borderId="3" xfId="0" applyNumberFormat="1" applyFont="1" applyFill="1" applyBorder="1"/>
    <xf numFmtId="1" fontId="6" fillId="0" borderId="3" xfId="0" applyNumberFormat="1" applyFont="1" applyFill="1" applyBorder="1"/>
    <xf numFmtId="1" fontId="6" fillId="0" borderId="0" xfId="0" applyNumberFormat="1" applyFont="1" applyFill="1"/>
    <xf numFmtId="0" fontId="0" fillId="0" borderId="0" xfId="0" applyFill="1"/>
    <xf numFmtId="0" fontId="7" fillId="0" borderId="3" xfId="0" applyFont="1" applyFill="1" applyBorder="1"/>
    <xf numFmtId="0" fontId="3" fillId="0" borderId="3" xfId="0" applyFont="1" applyFill="1" applyBorder="1"/>
    <xf numFmtId="1" fontId="4" fillId="0" borderId="3" xfId="0" applyNumberFormat="1" applyFont="1" applyFill="1" applyBorder="1"/>
    <xf numFmtId="1" fontId="48" fillId="0" borderId="3" xfId="0" applyNumberFormat="1" applyFont="1" applyFill="1" applyBorder="1"/>
    <xf numFmtId="0" fontId="40" fillId="0" borderId="5" xfId="0" applyFont="1" applyFill="1" applyBorder="1"/>
    <xf numFmtId="0" fontId="40" fillId="0" borderId="5" xfId="0" applyFont="1" applyBorder="1" applyAlignment="1">
      <alignment wrapText="1"/>
    </xf>
    <xf numFmtId="0" fontId="40" fillId="0" borderId="5" xfId="0" applyFont="1" applyBorder="1" applyAlignment="1">
      <alignment vertical="center" wrapText="1"/>
    </xf>
    <xf numFmtId="0" fontId="40" fillId="0" borderId="5" xfId="0" applyFont="1" applyBorder="1"/>
    <xf numFmtId="0" fontId="37" fillId="0" borderId="5" xfId="0" applyFont="1" applyBorder="1"/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4" xfId="0" applyFont="1" applyBorder="1"/>
    <xf numFmtId="0" fontId="72" fillId="0" borderId="4" xfId="0" applyFont="1" applyBorder="1" applyAlignment="1">
      <alignment horizontal="center"/>
    </xf>
    <xf numFmtId="0" fontId="72" fillId="0" borderId="5" xfId="0" applyFont="1" applyBorder="1" applyAlignment="1">
      <alignment horizontal="center"/>
    </xf>
    <xf numFmtId="0" fontId="73" fillId="9" borderId="3" xfId="0" applyFont="1" applyFill="1" applyBorder="1"/>
    <xf numFmtId="0" fontId="72" fillId="0" borderId="6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DF1F4-0327-40B8-970A-756E2A296EDF}">
  <dimension ref="A1:AI49"/>
  <sheetViews>
    <sheetView tabSelected="1" workbookViewId="0">
      <selection activeCell="J14" sqref="J14"/>
    </sheetView>
  </sheetViews>
  <sheetFormatPr baseColWidth="10" defaultRowHeight="15" x14ac:dyDescent="0.25"/>
  <cols>
    <col min="2" max="2" width="52.7109375" customWidth="1"/>
    <col min="5" max="5" width="13.7109375" bestFit="1" customWidth="1"/>
    <col min="6" max="6" width="12.7109375" customWidth="1"/>
    <col min="7" max="7" width="11.42578125" style="217"/>
    <col min="8" max="8" width="11.42578125" style="193"/>
    <col min="10" max="10" width="13" customWidth="1"/>
    <col min="11" max="11" width="13.42578125" customWidth="1"/>
    <col min="12" max="12" width="11.42578125" style="193"/>
    <col min="14" max="14" width="11.42578125" style="193"/>
    <col min="17" max="18" width="11.42578125" style="228"/>
  </cols>
  <sheetData>
    <row r="1" spans="1:35" ht="20.25" x14ac:dyDescent="0.3">
      <c r="B1" s="1" t="s">
        <v>82</v>
      </c>
      <c r="C1" s="1"/>
      <c r="D1" s="1"/>
      <c r="E1" s="2"/>
      <c r="F1" s="3"/>
      <c r="G1" s="208"/>
      <c r="H1" s="194"/>
      <c r="I1" s="3"/>
      <c r="J1" s="2"/>
      <c r="K1" s="3"/>
      <c r="L1" s="194"/>
      <c r="M1" s="2"/>
      <c r="N1" s="194"/>
      <c r="O1" s="2"/>
      <c r="P1" s="4"/>
      <c r="Q1" s="220"/>
      <c r="R1" s="220"/>
      <c r="S1" s="6"/>
      <c r="T1" s="6"/>
      <c r="U1" s="7"/>
      <c r="V1" s="6"/>
      <c r="W1" s="7"/>
      <c r="X1" s="6"/>
      <c r="Y1" s="7"/>
      <c r="Z1" s="6"/>
      <c r="AA1" s="7"/>
      <c r="AC1" s="8"/>
    </row>
    <row r="2" spans="1:35" x14ac:dyDescent="0.25">
      <c r="B2" s="9"/>
      <c r="C2" s="9"/>
      <c r="D2" s="9"/>
      <c r="E2" s="9"/>
      <c r="F2" s="10"/>
      <c r="G2" s="209"/>
      <c r="H2" s="195"/>
      <c r="I2" s="10"/>
      <c r="J2" s="9"/>
      <c r="K2" s="10"/>
      <c r="L2" s="195"/>
      <c r="M2" s="9"/>
      <c r="N2" s="195"/>
      <c r="O2" s="9"/>
      <c r="P2" s="11" t="s">
        <v>0</v>
      </c>
      <c r="Q2" s="221"/>
      <c r="R2" s="221"/>
      <c r="S2" s="12" t="s">
        <v>1</v>
      </c>
      <c r="T2" s="12"/>
      <c r="U2" s="13"/>
      <c r="V2" s="14"/>
      <c r="W2" s="15"/>
      <c r="X2" s="16"/>
      <c r="Y2" s="17"/>
      <c r="Z2" s="18"/>
      <c r="AA2" s="19"/>
      <c r="AB2" s="20"/>
      <c r="AC2" s="21"/>
      <c r="AD2" s="22"/>
      <c r="AE2" s="23"/>
      <c r="AG2" s="24"/>
      <c r="AH2" s="24"/>
      <c r="AI2" s="25"/>
    </row>
    <row r="3" spans="1:35" ht="26.25" x14ac:dyDescent="0.4">
      <c r="B3" s="26"/>
      <c r="C3" s="26"/>
      <c r="D3" s="26"/>
      <c r="E3" s="26"/>
      <c r="F3" s="27"/>
      <c r="G3" s="210"/>
      <c r="H3" s="196"/>
      <c r="I3" s="27"/>
      <c r="J3" s="26"/>
      <c r="K3" s="27"/>
      <c r="L3" s="196"/>
      <c r="M3" s="26"/>
      <c r="N3" s="196"/>
      <c r="O3" s="26"/>
      <c r="P3" s="11" t="s">
        <v>2</v>
      </c>
      <c r="Q3" s="229" t="s">
        <v>3</v>
      </c>
      <c r="R3" s="229" t="s">
        <v>4</v>
      </c>
      <c r="S3" s="28" t="s">
        <v>5</v>
      </c>
      <c r="T3" s="28"/>
      <c r="U3" s="29"/>
      <c r="V3" s="30"/>
      <c r="W3" s="31"/>
      <c r="X3" s="32"/>
      <c r="Y3" s="17"/>
      <c r="Z3" s="18"/>
      <c r="AA3" s="19"/>
      <c r="AB3" s="20"/>
      <c r="AC3" s="21"/>
      <c r="AD3" s="22"/>
      <c r="AE3" s="23"/>
      <c r="AF3" s="33"/>
      <c r="AG3" s="26"/>
      <c r="AH3" s="24"/>
      <c r="AI3" s="25"/>
    </row>
    <row r="4" spans="1:35" ht="20.25" x14ac:dyDescent="0.3">
      <c r="B4" s="26"/>
      <c r="C4" s="34" t="s">
        <v>85</v>
      </c>
      <c r="D4" s="34" t="s">
        <v>88</v>
      </c>
      <c r="E4" s="35" t="s">
        <v>6</v>
      </c>
      <c r="F4" s="36" t="s">
        <v>7</v>
      </c>
      <c r="G4" s="207" t="s">
        <v>8</v>
      </c>
      <c r="H4" s="197" t="s">
        <v>9</v>
      </c>
      <c r="I4" s="37" t="s">
        <v>10</v>
      </c>
      <c r="J4" s="38" t="s">
        <v>11</v>
      </c>
      <c r="K4" s="39" t="s">
        <v>12</v>
      </c>
      <c r="L4" s="202" t="s">
        <v>10</v>
      </c>
      <c r="M4" s="38" t="s">
        <v>11</v>
      </c>
      <c r="N4" s="40"/>
      <c r="O4" s="40" t="s">
        <v>13</v>
      </c>
      <c r="P4" s="11" t="s">
        <v>14</v>
      </c>
      <c r="Q4" s="229" t="s">
        <v>15</v>
      </c>
      <c r="R4" s="229"/>
      <c r="S4" s="41"/>
      <c r="T4" s="41"/>
      <c r="U4" s="29"/>
      <c r="V4" s="42"/>
      <c r="W4" s="43"/>
      <c r="X4" s="32"/>
      <c r="Y4" s="44"/>
      <c r="Z4" s="18"/>
      <c r="AA4" s="45"/>
      <c r="AB4" s="20"/>
      <c r="AC4" s="46"/>
      <c r="AD4" s="22"/>
      <c r="AE4" s="47" t="s">
        <v>16</v>
      </c>
      <c r="AF4" s="48" t="s">
        <v>17</v>
      </c>
      <c r="AG4" s="48" t="s">
        <v>18</v>
      </c>
      <c r="AH4" s="48" t="s">
        <v>19</v>
      </c>
      <c r="AI4" s="25"/>
    </row>
    <row r="5" spans="1:35" ht="15.75" x14ac:dyDescent="0.25">
      <c r="B5" s="26"/>
      <c r="C5" s="49"/>
      <c r="D5" s="49"/>
      <c r="E5" s="35" t="s">
        <v>20</v>
      </c>
      <c r="F5" s="36" t="s">
        <v>21</v>
      </c>
      <c r="G5" s="207" t="s">
        <v>22</v>
      </c>
      <c r="H5" s="51" t="s">
        <v>23</v>
      </c>
      <c r="I5" s="36" t="s">
        <v>24</v>
      </c>
      <c r="J5" s="33" t="s">
        <v>25</v>
      </c>
      <c r="K5" s="50" t="s">
        <v>25</v>
      </c>
      <c r="L5" s="51" t="s">
        <v>26</v>
      </c>
      <c r="M5" s="33" t="s">
        <v>25</v>
      </c>
      <c r="N5" s="51"/>
      <c r="O5" s="51" t="s">
        <v>27</v>
      </c>
      <c r="P5" s="52" t="s">
        <v>28</v>
      </c>
      <c r="Q5" s="230" t="s">
        <v>29</v>
      </c>
      <c r="R5" s="230"/>
      <c r="S5" s="24"/>
      <c r="T5" s="53"/>
      <c r="U5" s="54" t="s">
        <v>30</v>
      </c>
      <c r="V5" s="55"/>
      <c r="W5" s="56" t="s">
        <v>31</v>
      </c>
      <c r="X5" s="57"/>
      <c r="Y5" s="58" t="s">
        <v>32</v>
      </c>
      <c r="Z5" s="59"/>
      <c r="AA5" s="60" t="s">
        <v>33</v>
      </c>
      <c r="AB5" s="61"/>
      <c r="AC5" s="62" t="s">
        <v>34</v>
      </c>
      <c r="AD5" s="63"/>
      <c r="AE5" s="64"/>
      <c r="AF5" s="65"/>
      <c r="AG5" s="65"/>
      <c r="AH5" s="65"/>
      <c r="AI5" s="25"/>
    </row>
    <row r="6" spans="1:35" ht="15.75" x14ac:dyDescent="0.25">
      <c r="B6" s="26"/>
      <c r="C6" s="66"/>
      <c r="D6" s="66"/>
      <c r="E6" s="35" t="s">
        <v>35</v>
      </c>
      <c r="F6" s="36" t="s">
        <v>36</v>
      </c>
      <c r="G6" s="207" t="s">
        <v>97</v>
      </c>
      <c r="H6" s="198" t="s">
        <v>37</v>
      </c>
      <c r="I6" s="36" t="s">
        <v>38</v>
      </c>
      <c r="J6" s="33" t="s">
        <v>39</v>
      </c>
      <c r="K6" s="36"/>
      <c r="L6" s="51" t="s">
        <v>40</v>
      </c>
      <c r="M6" s="33" t="s">
        <v>41</v>
      </c>
      <c r="N6" s="204" t="s">
        <v>42</v>
      </c>
      <c r="O6" s="67" t="s">
        <v>43</v>
      </c>
      <c r="P6" s="52"/>
      <c r="Q6" s="230"/>
      <c r="R6" s="230"/>
      <c r="S6" s="24" t="s">
        <v>44</v>
      </c>
      <c r="T6" s="24" t="s">
        <v>45</v>
      </c>
      <c r="U6" s="68" t="s">
        <v>46</v>
      </c>
      <c r="V6" s="69">
        <v>2</v>
      </c>
      <c r="W6" s="70" t="s">
        <v>47</v>
      </c>
      <c r="X6" s="71">
        <v>20</v>
      </c>
      <c r="Y6" s="72" t="s">
        <v>48</v>
      </c>
      <c r="Z6" s="73">
        <v>4</v>
      </c>
      <c r="AA6" s="74" t="s">
        <v>49</v>
      </c>
      <c r="AB6" s="75">
        <v>8</v>
      </c>
      <c r="AC6" s="76" t="s">
        <v>50</v>
      </c>
      <c r="AD6" s="77">
        <v>12</v>
      </c>
      <c r="AE6" s="64"/>
      <c r="AF6" s="65"/>
      <c r="AG6" s="65"/>
      <c r="AH6" s="65"/>
      <c r="AI6" s="25"/>
    </row>
    <row r="7" spans="1:35" ht="20.25" x14ac:dyDescent="0.3">
      <c r="B7" s="26"/>
      <c r="C7" s="26"/>
      <c r="D7" s="26"/>
      <c r="E7" s="78"/>
      <c r="F7" s="27"/>
      <c r="G7" s="211"/>
      <c r="H7" s="198"/>
      <c r="I7" s="36" t="s">
        <v>51</v>
      </c>
      <c r="J7" s="51" t="s">
        <v>52</v>
      </c>
      <c r="K7" s="50"/>
      <c r="L7" s="51" t="s">
        <v>51</v>
      </c>
      <c r="M7" s="51" t="s">
        <v>52</v>
      </c>
      <c r="N7" s="205">
        <v>7.0000000000000001E-3</v>
      </c>
      <c r="O7" s="79" t="s">
        <v>53</v>
      </c>
      <c r="P7" s="52">
        <v>0.75</v>
      </c>
      <c r="Q7" s="222"/>
      <c r="R7" s="222"/>
      <c r="S7" s="26"/>
      <c r="T7" s="26"/>
      <c r="U7" s="42"/>
      <c r="V7" s="80" t="s">
        <v>54</v>
      </c>
      <c r="W7" s="31"/>
      <c r="X7" s="81" t="s">
        <v>54</v>
      </c>
      <c r="Y7" s="17"/>
      <c r="Z7" s="82" t="s">
        <v>54</v>
      </c>
      <c r="AA7" s="19"/>
      <c r="AB7" s="83" t="s">
        <v>54</v>
      </c>
      <c r="AC7" s="21"/>
      <c r="AD7" s="84" t="s">
        <v>54</v>
      </c>
      <c r="AE7" s="85"/>
      <c r="AF7" s="86"/>
      <c r="AG7" s="86"/>
      <c r="AH7" s="86"/>
      <c r="AI7" s="25"/>
    </row>
    <row r="8" spans="1:35" ht="20.25" x14ac:dyDescent="0.3">
      <c r="B8" s="87"/>
      <c r="C8" s="87"/>
      <c r="D8" s="87"/>
      <c r="E8" s="88"/>
      <c r="F8" s="89"/>
      <c r="G8" s="212"/>
      <c r="I8" s="89"/>
      <c r="J8" s="90" t="s">
        <v>55</v>
      </c>
      <c r="K8" s="91" t="s">
        <v>55</v>
      </c>
      <c r="L8" s="90" t="s">
        <v>10</v>
      </c>
      <c r="M8" s="92"/>
      <c r="N8" s="93" t="s">
        <v>9</v>
      </c>
      <c r="O8" s="93" t="s">
        <v>56</v>
      </c>
      <c r="P8" s="94" t="s">
        <v>57</v>
      </c>
      <c r="Q8" s="223"/>
      <c r="R8" s="223"/>
      <c r="S8" s="96"/>
      <c r="T8" s="96"/>
      <c r="U8" s="42"/>
      <c r="V8" s="42"/>
      <c r="W8" s="97"/>
      <c r="X8" s="98"/>
      <c r="Y8" s="99"/>
      <c r="Z8" s="18" t="s">
        <v>58</v>
      </c>
      <c r="AA8" s="100"/>
      <c r="AB8" s="20"/>
      <c r="AC8" s="21"/>
      <c r="AD8" s="22"/>
      <c r="AE8" s="23"/>
      <c r="AF8" s="101" t="s">
        <v>59</v>
      </c>
      <c r="AG8" s="102" t="s">
        <v>59</v>
      </c>
      <c r="AH8" s="26"/>
      <c r="AI8" s="25"/>
    </row>
    <row r="9" spans="1:35" ht="21.75" thickBot="1" x14ac:dyDescent="0.4">
      <c r="B9" s="103"/>
      <c r="C9" s="103"/>
      <c r="D9" s="103"/>
      <c r="E9" s="88"/>
      <c r="F9" s="89"/>
      <c r="G9" s="212"/>
      <c r="H9" s="87"/>
      <c r="I9" s="89"/>
      <c r="J9" s="92"/>
      <c r="K9" s="104"/>
      <c r="L9" s="90" t="s">
        <v>60</v>
      </c>
      <c r="M9" s="92"/>
      <c r="N9" s="90"/>
      <c r="O9" s="92"/>
      <c r="P9" s="52"/>
      <c r="Q9" s="222"/>
      <c r="R9" s="222"/>
      <c r="S9" s="24"/>
      <c r="T9" s="24"/>
      <c r="U9" s="80"/>
      <c r="V9" s="105"/>
      <c r="W9" s="81"/>
      <c r="X9" s="106"/>
      <c r="Y9" s="82"/>
      <c r="Z9" s="107"/>
      <c r="AA9" s="83"/>
      <c r="AB9" s="108"/>
      <c r="AC9" s="84"/>
      <c r="AD9" s="109"/>
      <c r="AE9" s="110"/>
      <c r="AF9" s="101"/>
      <c r="AG9" s="111"/>
      <c r="AH9" s="26"/>
      <c r="AI9" s="25"/>
    </row>
    <row r="10" spans="1:35" ht="27.75" x14ac:dyDescent="0.4">
      <c r="A10" s="238" t="s">
        <v>93</v>
      </c>
      <c r="B10" s="233" t="s">
        <v>84</v>
      </c>
      <c r="C10" s="103">
        <v>1441</v>
      </c>
      <c r="D10" s="103"/>
      <c r="E10" s="112">
        <v>1441</v>
      </c>
      <c r="F10" s="113">
        <f>E10*0.06</f>
        <v>86.46</v>
      </c>
      <c r="G10" s="213">
        <v>0</v>
      </c>
      <c r="H10" s="199">
        <f t="shared" ref="H10:H11" si="0">E10/228*3</f>
        <v>18.960526315789473</v>
      </c>
      <c r="I10" s="114">
        <f t="shared" ref="I10:I11" si="1">F10-G10-H10</f>
        <v>67.499473684210528</v>
      </c>
      <c r="J10" s="115">
        <f>E10-H10-I10</f>
        <v>1354.5400000000002</v>
      </c>
      <c r="K10" s="130">
        <f t="shared" ref="K10:K11" si="2">J10/0.75</f>
        <v>1806.0533333333335</v>
      </c>
      <c r="L10" s="203">
        <v>0</v>
      </c>
      <c r="M10" s="116">
        <f>E10-H10-L10</f>
        <v>1422.0394736842106</v>
      </c>
      <c r="N10" s="206">
        <f t="shared" ref="N10:N11" si="3">M10*0.7/100</f>
        <v>9.9542763157894747</v>
      </c>
      <c r="O10" s="115">
        <f t="shared" ref="O10:O11" si="4">M10-N10</f>
        <v>1412.0851973684212</v>
      </c>
      <c r="P10" s="95">
        <f>O10/0.75</f>
        <v>1882.780263157895</v>
      </c>
      <c r="Q10" s="231">
        <v>10930</v>
      </c>
      <c r="R10" s="231">
        <f t="shared" ref="R10:R11" si="5">S10-Q10</f>
        <v>1014</v>
      </c>
      <c r="S10" s="117">
        <v>11944</v>
      </c>
      <c r="T10" s="117"/>
      <c r="U10" s="80">
        <v>0</v>
      </c>
      <c r="V10" s="105"/>
      <c r="W10" s="81">
        <v>0</v>
      </c>
      <c r="X10" s="106"/>
      <c r="Y10" s="82">
        <v>0</v>
      </c>
      <c r="Z10" s="107"/>
      <c r="AA10" s="83">
        <v>0</v>
      </c>
      <c r="AB10" s="108"/>
      <c r="AC10" s="84"/>
      <c r="AD10" s="109"/>
      <c r="AE10" s="110"/>
      <c r="AF10" s="118"/>
      <c r="AG10" s="111">
        <v>11021</v>
      </c>
      <c r="AH10" s="26"/>
      <c r="AI10" s="25"/>
    </row>
    <row r="11" spans="1:35" ht="35.25" thickBot="1" x14ac:dyDescent="0.5">
      <c r="A11" s="239"/>
      <c r="B11" s="233" t="s">
        <v>83</v>
      </c>
      <c r="C11" s="103">
        <v>1425</v>
      </c>
      <c r="D11" s="103"/>
      <c r="E11" s="112">
        <v>1425</v>
      </c>
      <c r="F11" s="113">
        <f>E11*0.06</f>
        <v>85.5</v>
      </c>
      <c r="G11" s="213">
        <v>0</v>
      </c>
      <c r="H11" s="199">
        <f t="shared" si="0"/>
        <v>18.75</v>
      </c>
      <c r="I11" s="114">
        <f t="shared" si="1"/>
        <v>66.75</v>
      </c>
      <c r="J11" s="115">
        <f>E11-H11-I11</f>
        <v>1339.5</v>
      </c>
      <c r="K11" s="130">
        <f t="shared" si="2"/>
        <v>1786</v>
      </c>
      <c r="L11" s="203">
        <v>4</v>
      </c>
      <c r="M11" s="116">
        <f t="shared" ref="M11" si="6">E11-H11-L11</f>
        <v>1402.25</v>
      </c>
      <c r="N11" s="206">
        <f t="shared" si="3"/>
        <v>9.8157499999999995</v>
      </c>
      <c r="O11" s="115">
        <f t="shared" si="4"/>
        <v>1392.43425</v>
      </c>
      <c r="P11" s="95">
        <f t="shared" ref="P11" si="7">O11/0.75</f>
        <v>1856.579</v>
      </c>
      <c r="Q11" s="231">
        <v>1317</v>
      </c>
      <c r="R11" s="231">
        <f t="shared" si="5"/>
        <v>618</v>
      </c>
      <c r="S11" s="117">
        <v>1935</v>
      </c>
      <c r="T11" s="117"/>
      <c r="U11" s="80"/>
      <c r="V11" s="105"/>
      <c r="W11" s="81"/>
      <c r="X11" s="106"/>
      <c r="Y11" s="82"/>
      <c r="Z11" s="107"/>
      <c r="AA11" s="83"/>
      <c r="AB11" s="108"/>
      <c r="AC11" s="84"/>
      <c r="AD11" s="109"/>
      <c r="AE11" s="110">
        <f t="shared" ref="AE11" si="8">(AD11+AB11+Z11+X11+V11)*0.75</f>
        <v>0</v>
      </c>
      <c r="AF11" s="121">
        <f t="shared" ref="AF11" si="9">(O11-AE11)/0.75</f>
        <v>1856.579</v>
      </c>
      <c r="AG11" s="111">
        <v>1815</v>
      </c>
      <c r="AH11" s="122">
        <v>43538</v>
      </c>
      <c r="AI11" s="25"/>
    </row>
    <row r="12" spans="1:35" ht="34.5" x14ac:dyDescent="0.45">
      <c r="B12" s="191"/>
      <c r="C12" s="103"/>
      <c r="D12" s="103"/>
      <c r="E12" s="112"/>
      <c r="F12" s="113"/>
      <c r="G12" s="213"/>
      <c r="H12" s="199"/>
      <c r="I12" s="114"/>
      <c r="J12" s="115"/>
      <c r="K12" s="130"/>
      <c r="L12" s="203"/>
      <c r="M12" s="116"/>
      <c r="N12" s="206"/>
      <c r="O12" s="115"/>
      <c r="P12" s="95"/>
      <c r="Q12" s="231"/>
      <c r="R12" s="231"/>
      <c r="S12" s="117"/>
      <c r="T12" s="117"/>
      <c r="U12" s="80"/>
      <c r="V12" s="105"/>
      <c r="W12" s="81"/>
      <c r="X12" s="106"/>
      <c r="Y12" s="82"/>
      <c r="Z12" s="107"/>
      <c r="AA12" s="83"/>
      <c r="AB12" s="108"/>
      <c r="AC12" s="84"/>
      <c r="AD12" s="109"/>
      <c r="AE12" s="110"/>
      <c r="AF12" s="121"/>
      <c r="AG12" s="111"/>
      <c r="AH12" s="122"/>
      <c r="AI12" s="25"/>
    </row>
    <row r="13" spans="1:35" ht="34.5" x14ac:dyDescent="0.45">
      <c r="B13" s="191"/>
      <c r="C13" s="242" t="s">
        <v>99</v>
      </c>
      <c r="D13" s="243"/>
      <c r="E13" s="244">
        <f>SUM(E10:E12)</f>
        <v>2866</v>
      </c>
      <c r="F13" s="113"/>
      <c r="G13" s="213"/>
      <c r="H13" s="199"/>
      <c r="I13" s="114"/>
      <c r="J13" s="115"/>
      <c r="K13" s="130"/>
      <c r="L13" s="203"/>
      <c r="M13" s="116"/>
      <c r="N13" s="206"/>
      <c r="O13" s="115"/>
      <c r="P13" s="95"/>
      <c r="Q13" s="231"/>
      <c r="R13" s="231"/>
      <c r="S13" s="117"/>
      <c r="T13" s="117"/>
      <c r="U13" s="80"/>
      <c r="V13" s="105"/>
      <c r="W13" s="81"/>
      <c r="X13" s="106"/>
      <c r="Y13" s="82"/>
      <c r="Z13" s="107"/>
      <c r="AA13" s="83"/>
      <c r="AB13" s="108"/>
      <c r="AC13" s="84"/>
      <c r="AD13" s="109"/>
      <c r="AE13" s="110"/>
      <c r="AF13" s="121"/>
      <c r="AG13" s="111"/>
      <c r="AH13" s="122"/>
      <c r="AI13" s="25"/>
    </row>
    <row r="14" spans="1:35" ht="35.25" thickBot="1" x14ac:dyDescent="0.5">
      <c r="B14" s="191"/>
      <c r="C14" s="103"/>
      <c r="D14" s="103"/>
      <c r="E14" s="112"/>
      <c r="F14" s="113"/>
      <c r="G14" s="213"/>
      <c r="H14" s="199"/>
      <c r="I14" s="114"/>
      <c r="J14" s="115"/>
      <c r="K14" s="130"/>
      <c r="L14" s="203"/>
      <c r="M14" s="116"/>
      <c r="N14" s="206"/>
      <c r="O14" s="115"/>
      <c r="P14" s="95"/>
      <c r="Q14" s="231"/>
      <c r="R14" s="231"/>
      <c r="S14" s="117"/>
      <c r="T14" s="117"/>
      <c r="U14" s="80"/>
      <c r="V14" s="105"/>
      <c r="W14" s="81"/>
      <c r="X14" s="106"/>
      <c r="Y14" s="82"/>
      <c r="Z14" s="107"/>
      <c r="AA14" s="83"/>
      <c r="AB14" s="108"/>
      <c r="AC14" s="84"/>
      <c r="AD14" s="109"/>
      <c r="AE14" s="110"/>
      <c r="AF14" s="121"/>
      <c r="AG14" s="111"/>
      <c r="AH14" s="122"/>
      <c r="AI14" s="25"/>
    </row>
    <row r="15" spans="1:35" ht="27.75" x14ac:dyDescent="0.4">
      <c r="A15" s="238" t="s">
        <v>94</v>
      </c>
      <c r="B15" s="233" t="s">
        <v>61</v>
      </c>
      <c r="C15" s="103">
        <v>3021</v>
      </c>
      <c r="D15" s="103"/>
      <c r="E15" s="112">
        <v>3021</v>
      </c>
      <c r="F15" s="113">
        <f>E15*0.06</f>
        <v>181.26</v>
      </c>
      <c r="G15" s="213">
        <v>0</v>
      </c>
      <c r="H15" s="199">
        <f t="shared" ref="H15:H32" si="10">E15/228*3</f>
        <v>39.75</v>
      </c>
      <c r="I15" s="114">
        <v>0</v>
      </c>
      <c r="J15" s="115">
        <f>E15-H15-I15</f>
        <v>2981.25</v>
      </c>
      <c r="K15" s="130">
        <f>J15/0.75</f>
        <v>3975</v>
      </c>
      <c r="L15" s="203">
        <v>5</v>
      </c>
      <c r="M15" s="116">
        <f t="shared" ref="M15:M32" si="11">E15-H15-L15</f>
        <v>2976.25</v>
      </c>
      <c r="N15" s="206">
        <f>M15*0.7/100</f>
        <v>20.833749999999998</v>
      </c>
      <c r="O15" s="115">
        <f>M15-N15</f>
        <v>2955.4162500000002</v>
      </c>
      <c r="P15" s="95">
        <v>5670</v>
      </c>
      <c r="Q15" s="231">
        <v>4668</v>
      </c>
      <c r="R15" s="231">
        <f>S15-Q15</f>
        <v>1002</v>
      </c>
      <c r="S15" s="117">
        <v>5670</v>
      </c>
      <c r="T15" s="117"/>
      <c r="U15" s="80">
        <v>0</v>
      </c>
      <c r="V15" s="105"/>
      <c r="W15" s="81">
        <v>0</v>
      </c>
      <c r="X15" s="106"/>
      <c r="Y15" s="82">
        <v>0</v>
      </c>
      <c r="Z15" s="107"/>
      <c r="AA15" s="83">
        <v>0</v>
      </c>
      <c r="AB15" s="108"/>
      <c r="AC15" s="84"/>
      <c r="AD15" s="109"/>
      <c r="AE15" s="110"/>
      <c r="AF15" s="118"/>
      <c r="AG15" s="111">
        <v>5808</v>
      </c>
      <c r="AH15" s="119"/>
      <c r="AI15" s="25"/>
    </row>
    <row r="16" spans="1:35" ht="27.75" x14ac:dyDescent="0.4">
      <c r="A16" s="240"/>
      <c r="B16" s="233" t="s">
        <v>62</v>
      </c>
      <c r="C16" s="103">
        <v>6270</v>
      </c>
      <c r="D16" s="103"/>
      <c r="E16" s="112">
        <v>6270</v>
      </c>
      <c r="F16" s="113">
        <f t="shared" ref="F16:F28" si="12">E16*0.06</f>
        <v>376.2</v>
      </c>
      <c r="G16" s="213">
        <v>520</v>
      </c>
      <c r="H16" s="199">
        <f t="shared" si="10"/>
        <v>82.5</v>
      </c>
      <c r="I16" s="114">
        <f t="shared" ref="I16:I27" si="13">F16-G16-H16</f>
        <v>-226.3</v>
      </c>
      <c r="J16" s="115">
        <f>E16-H16-I16</f>
        <v>6413.8</v>
      </c>
      <c r="K16" s="130">
        <f t="shared" ref="K16:K32" si="14">J16/0.75</f>
        <v>8551.7333333333336</v>
      </c>
      <c r="L16" s="203">
        <v>0</v>
      </c>
      <c r="M16" s="116">
        <f>E16-H16-L16</f>
        <v>6187.5</v>
      </c>
      <c r="N16" s="206">
        <f t="shared" ref="N16:N32" si="15">M16*0.7/100</f>
        <v>43.3125</v>
      </c>
      <c r="O16" s="115">
        <f t="shared" ref="O16:O32" si="16">M16-N16</f>
        <v>6144.1875</v>
      </c>
      <c r="P16" s="95">
        <f>O16/0.75</f>
        <v>8192.25</v>
      </c>
      <c r="Q16" s="231">
        <v>10930</v>
      </c>
      <c r="R16" s="231">
        <f t="shared" ref="R16:R28" si="17">S16-Q16</f>
        <v>1014</v>
      </c>
      <c r="S16" s="117">
        <v>11944</v>
      </c>
      <c r="T16" s="117"/>
      <c r="U16" s="80">
        <v>0</v>
      </c>
      <c r="V16" s="105"/>
      <c r="W16" s="81">
        <v>0</v>
      </c>
      <c r="X16" s="106"/>
      <c r="Y16" s="82">
        <v>0</v>
      </c>
      <c r="Z16" s="107"/>
      <c r="AA16" s="83">
        <v>0</v>
      </c>
      <c r="AB16" s="108"/>
      <c r="AC16" s="84"/>
      <c r="AD16" s="109"/>
      <c r="AE16" s="110"/>
      <c r="AF16" s="118"/>
      <c r="AG16" s="111">
        <v>11021</v>
      </c>
      <c r="AH16" s="26"/>
      <c r="AI16" s="25"/>
    </row>
    <row r="17" spans="1:35" ht="34.5" x14ac:dyDescent="0.45">
      <c r="A17" s="240"/>
      <c r="B17" s="234" t="s">
        <v>63</v>
      </c>
      <c r="C17" s="120">
        <v>684</v>
      </c>
      <c r="D17" s="120"/>
      <c r="E17" s="112">
        <v>684</v>
      </c>
      <c r="F17" s="113">
        <f t="shared" si="12"/>
        <v>41.04</v>
      </c>
      <c r="G17" s="213">
        <v>0</v>
      </c>
      <c r="H17" s="199">
        <f t="shared" si="10"/>
        <v>9</v>
      </c>
      <c r="I17" s="114">
        <f t="shared" si="13"/>
        <v>32.04</v>
      </c>
      <c r="J17" s="115">
        <f>E17-H17-I17</f>
        <v>642.96</v>
      </c>
      <c r="K17" s="130">
        <f t="shared" si="14"/>
        <v>857.28000000000009</v>
      </c>
      <c r="L17" s="203">
        <v>16</v>
      </c>
      <c r="M17" s="116">
        <f t="shared" si="11"/>
        <v>659</v>
      </c>
      <c r="N17" s="206">
        <f t="shared" si="15"/>
        <v>4.6129999999999995</v>
      </c>
      <c r="O17" s="115">
        <f t="shared" si="16"/>
        <v>654.38699999999994</v>
      </c>
      <c r="P17" s="95">
        <f t="shared" ref="P17:P32" si="18">O17/0.75</f>
        <v>872.51599999999996</v>
      </c>
      <c r="Q17" s="231">
        <v>1580</v>
      </c>
      <c r="R17" s="231">
        <f t="shared" si="17"/>
        <v>335</v>
      </c>
      <c r="S17" s="117">
        <v>1915</v>
      </c>
      <c r="T17" s="117"/>
      <c r="U17" s="80">
        <v>12</v>
      </c>
      <c r="V17" s="105">
        <f t="shared" ref="V17:V27" si="19">U17*2</f>
        <v>24</v>
      </c>
      <c r="W17" s="81">
        <v>1</v>
      </c>
      <c r="X17" s="106">
        <f>W17*X6</f>
        <v>20</v>
      </c>
      <c r="Y17" s="82">
        <v>0</v>
      </c>
      <c r="Z17" s="107"/>
      <c r="AA17" s="83">
        <v>0</v>
      </c>
      <c r="AB17" s="108"/>
      <c r="AC17" s="84"/>
      <c r="AD17" s="109"/>
      <c r="AE17" s="110">
        <f>(AD17+AB17+Z17+X17+V17)*0.75</f>
        <v>33</v>
      </c>
      <c r="AF17" s="121">
        <f t="shared" ref="AF17:AF32" si="20">(O17-AE17)/0.75</f>
        <v>828.51599999999996</v>
      </c>
      <c r="AG17" s="111">
        <v>1815</v>
      </c>
      <c r="AH17" s="122">
        <v>43545</v>
      </c>
      <c r="AI17" s="25"/>
    </row>
    <row r="18" spans="1:35" ht="34.5" x14ac:dyDescent="0.45">
      <c r="A18" s="240"/>
      <c r="B18" s="235" t="s">
        <v>96</v>
      </c>
      <c r="C18" s="103">
        <v>6612</v>
      </c>
      <c r="D18" s="103">
        <v>2280</v>
      </c>
      <c r="E18" s="112">
        <v>4332</v>
      </c>
      <c r="F18" s="113">
        <f t="shared" si="12"/>
        <v>259.92</v>
      </c>
      <c r="G18" s="214">
        <v>0</v>
      </c>
      <c r="H18" s="199">
        <f t="shared" si="10"/>
        <v>57</v>
      </c>
      <c r="I18" s="114">
        <f t="shared" si="13"/>
        <v>202.92000000000002</v>
      </c>
      <c r="J18" s="115">
        <f t="shared" ref="J18:J27" si="21">E18-H18-I18</f>
        <v>4072.08</v>
      </c>
      <c r="K18" s="130">
        <f t="shared" si="14"/>
        <v>5429.44</v>
      </c>
      <c r="L18" s="203">
        <v>15</v>
      </c>
      <c r="M18" s="116">
        <f t="shared" si="11"/>
        <v>4260</v>
      </c>
      <c r="N18" s="206">
        <f t="shared" si="15"/>
        <v>29.82</v>
      </c>
      <c r="O18" s="115">
        <f t="shared" si="16"/>
        <v>4230.18</v>
      </c>
      <c r="P18" s="95">
        <f t="shared" si="18"/>
        <v>5640.2400000000007</v>
      </c>
      <c r="Q18" s="231">
        <v>9450</v>
      </c>
      <c r="R18" s="231">
        <f t="shared" si="17"/>
        <v>334</v>
      </c>
      <c r="S18" s="117">
        <v>9784</v>
      </c>
      <c r="T18" s="123"/>
      <c r="U18" s="80">
        <v>36</v>
      </c>
      <c r="V18" s="105">
        <f t="shared" si="19"/>
        <v>72</v>
      </c>
      <c r="W18" s="81"/>
      <c r="X18" s="106"/>
      <c r="Y18" s="124"/>
      <c r="Z18" s="107">
        <f>Y18*4</f>
        <v>0</v>
      </c>
      <c r="AA18" s="83">
        <v>1</v>
      </c>
      <c r="AB18" s="108">
        <f>AA18*8</f>
        <v>8</v>
      </c>
      <c r="AC18" s="84">
        <v>1</v>
      </c>
      <c r="AD18" s="109">
        <f>SUM(AC18*AD6)</f>
        <v>12</v>
      </c>
      <c r="AE18" s="110">
        <f t="shared" ref="AE18:AE32" si="22">(AD18+AB18+Z18+X18+V18)*0.75</f>
        <v>69</v>
      </c>
      <c r="AF18" s="121">
        <f t="shared" si="20"/>
        <v>5548.2400000000007</v>
      </c>
      <c r="AG18" s="111">
        <v>9203</v>
      </c>
      <c r="AH18" s="122">
        <v>43539</v>
      </c>
      <c r="AI18" s="25"/>
    </row>
    <row r="19" spans="1:35" ht="34.5" x14ac:dyDescent="0.45">
      <c r="A19" s="240"/>
      <c r="B19" s="236" t="s">
        <v>64</v>
      </c>
      <c r="C19" s="103">
        <v>1596</v>
      </c>
      <c r="D19" s="103">
        <v>0</v>
      </c>
      <c r="E19" s="112">
        <v>1596</v>
      </c>
      <c r="F19" s="113">
        <f t="shared" si="12"/>
        <v>95.759999999999991</v>
      </c>
      <c r="G19" s="214">
        <v>0</v>
      </c>
      <c r="H19" s="199">
        <f t="shared" si="10"/>
        <v>21</v>
      </c>
      <c r="I19" s="114">
        <f t="shared" si="13"/>
        <v>74.759999999999991</v>
      </c>
      <c r="J19" s="115">
        <f t="shared" si="21"/>
        <v>1500.24</v>
      </c>
      <c r="K19" s="130">
        <f t="shared" si="14"/>
        <v>2000.32</v>
      </c>
      <c r="L19" s="203">
        <v>3</v>
      </c>
      <c r="M19" s="116">
        <f t="shared" si="11"/>
        <v>1572</v>
      </c>
      <c r="N19" s="206">
        <f t="shared" si="15"/>
        <v>11.003999999999998</v>
      </c>
      <c r="O19" s="115">
        <f t="shared" si="16"/>
        <v>1560.9960000000001</v>
      </c>
      <c r="P19" s="95">
        <f t="shared" si="18"/>
        <v>2081.328</v>
      </c>
      <c r="Q19" s="231">
        <v>1684</v>
      </c>
      <c r="R19" s="231">
        <f t="shared" si="17"/>
        <v>401</v>
      </c>
      <c r="S19" s="126">
        <v>2085</v>
      </c>
      <c r="T19" s="96"/>
      <c r="U19" s="80">
        <v>6</v>
      </c>
      <c r="V19" s="105">
        <f>SUM(U19*V6)</f>
        <v>12</v>
      </c>
      <c r="W19" s="81"/>
      <c r="X19" s="106"/>
      <c r="Y19" s="82"/>
      <c r="Z19" s="107"/>
      <c r="AA19" s="83"/>
      <c r="AB19" s="108"/>
      <c r="AC19" s="84"/>
      <c r="AD19" s="109"/>
      <c r="AE19" s="110">
        <f t="shared" si="22"/>
        <v>9</v>
      </c>
      <c r="AF19" s="121">
        <f t="shared" si="20"/>
        <v>2069.328</v>
      </c>
      <c r="AG19" s="111">
        <v>1783</v>
      </c>
      <c r="AH19" s="122">
        <v>43539</v>
      </c>
      <c r="AI19" s="25"/>
    </row>
    <row r="20" spans="1:35" ht="34.5" x14ac:dyDescent="0.45">
      <c r="A20" s="240"/>
      <c r="B20" s="236" t="s">
        <v>65</v>
      </c>
      <c r="C20" s="103">
        <v>1388</v>
      </c>
      <c r="D20" s="103">
        <v>456</v>
      </c>
      <c r="E20" s="127">
        <v>932</v>
      </c>
      <c r="F20" s="113">
        <f t="shared" si="12"/>
        <v>55.919999999999995</v>
      </c>
      <c r="G20" s="214">
        <v>0</v>
      </c>
      <c r="H20" s="199">
        <f t="shared" si="10"/>
        <v>12.263157894736842</v>
      </c>
      <c r="I20" s="114">
        <f t="shared" si="13"/>
        <v>43.656842105263152</v>
      </c>
      <c r="J20" s="115">
        <f t="shared" si="21"/>
        <v>876.07999999999993</v>
      </c>
      <c r="K20" s="130">
        <f t="shared" si="14"/>
        <v>1168.1066666666666</v>
      </c>
      <c r="L20" s="203">
        <v>5</v>
      </c>
      <c r="M20" s="116">
        <f t="shared" si="11"/>
        <v>914.73684210526312</v>
      </c>
      <c r="N20" s="206">
        <f t="shared" si="15"/>
        <v>6.4031578947368413</v>
      </c>
      <c r="O20" s="115">
        <f t="shared" si="16"/>
        <v>908.33368421052626</v>
      </c>
      <c r="P20" s="95">
        <f t="shared" si="18"/>
        <v>1211.1115789473683</v>
      </c>
      <c r="Q20" s="231">
        <v>2116</v>
      </c>
      <c r="R20" s="231">
        <f t="shared" si="17"/>
        <v>206</v>
      </c>
      <c r="S20" s="126">
        <v>2322</v>
      </c>
      <c r="T20" s="96"/>
      <c r="U20" s="80">
        <v>30</v>
      </c>
      <c r="V20" s="105">
        <f t="shared" si="19"/>
        <v>60</v>
      </c>
      <c r="W20" s="81">
        <v>2</v>
      </c>
      <c r="X20" s="106">
        <f>W20*X6</f>
        <v>40</v>
      </c>
      <c r="Y20" s="124">
        <v>2</v>
      </c>
      <c r="Z20" s="107">
        <f>Y20*4</f>
        <v>8</v>
      </c>
      <c r="AA20" s="83">
        <v>1</v>
      </c>
      <c r="AB20" s="108">
        <f>AA20*AB6</f>
        <v>8</v>
      </c>
      <c r="AC20" s="84"/>
      <c r="AD20" s="109"/>
      <c r="AE20" s="110">
        <f t="shared" si="22"/>
        <v>87</v>
      </c>
      <c r="AF20" s="121">
        <f t="shared" si="20"/>
        <v>1095.1115789473683</v>
      </c>
      <c r="AG20" s="128">
        <v>2222</v>
      </c>
      <c r="AH20" s="122">
        <v>43537</v>
      </c>
      <c r="AI20" s="25"/>
    </row>
    <row r="21" spans="1:35" ht="34.5" x14ac:dyDescent="0.45">
      <c r="A21" s="240"/>
      <c r="B21" s="236" t="s">
        <v>98</v>
      </c>
      <c r="C21" s="103">
        <v>912</v>
      </c>
      <c r="D21" s="103">
        <v>684</v>
      </c>
      <c r="E21" s="127">
        <v>228</v>
      </c>
      <c r="F21" s="113">
        <f t="shared" si="12"/>
        <v>13.68</v>
      </c>
      <c r="G21" s="214">
        <v>0</v>
      </c>
      <c r="H21" s="199">
        <f t="shared" ref="H21" si="23">E21/228*3</f>
        <v>3</v>
      </c>
      <c r="I21" s="114">
        <f t="shared" ref="I21" si="24">F21-G21-H21</f>
        <v>10.68</v>
      </c>
      <c r="J21" s="115">
        <f t="shared" ref="J21" si="25">E21-H21-I21</f>
        <v>214.32</v>
      </c>
      <c r="K21" s="130">
        <f t="shared" ref="K21" si="26">J21/0.75</f>
        <v>285.76</v>
      </c>
      <c r="L21" s="203">
        <v>5</v>
      </c>
      <c r="M21" s="116">
        <f t="shared" ref="M21" si="27">E21-H21-L21</f>
        <v>220</v>
      </c>
      <c r="N21" s="206">
        <f t="shared" ref="N21" si="28">M21*0.7/100</f>
        <v>1.54</v>
      </c>
      <c r="O21" s="115">
        <f t="shared" ref="O21" si="29">M21-N21</f>
        <v>218.46</v>
      </c>
      <c r="P21" s="95">
        <f t="shared" ref="P21" si="30">O21/0.75</f>
        <v>291.28000000000003</v>
      </c>
      <c r="Q21" s="231">
        <v>2116</v>
      </c>
      <c r="R21" s="231">
        <f t="shared" ref="R21" si="31">S21-Q21</f>
        <v>206</v>
      </c>
      <c r="S21" s="126">
        <v>2322</v>
      </c>
      <c r="T21" s="96"/>
      <c r="U21" s="80">
        <v>30</v>
      </c>
      <c r="V21" s="105">
        <f t="shared" ref="V21" si="32">U21*2</f>
        <v>60</v>
      </c>
      <c r="W21" s="81">
        <v>2</v>
      </c>
      <c r="X21" s="106" t="e">
        <f>W21*X7</f>
        <v>#VALUE!</v>
      </c>
      <c r="Y21" s="124">
        <v>2</v>
      </c>
      <c r="Z21" s="107">
        <f>Y21*4</f>
        <v>8</v>
      </c>
      <c r="AA21" s="83">
        <v>1</v>
      </c>
      <c r="AB21" s="108" t="e">
        <f>AA21*AB7</f>
        <v>#VALUE!</v>
      </c>
      <c r="AC21" s="84"/>
      <c r="AD21" s="109"/>
      <c r="AE21" s="110" t="e">
        <f t="shared" ref="AE21" si="33">(AD21+AB21+Z21+X21+V21)*0.75</f>
        <v>#VALUE!</v>
      </c>
      <c r="AF21" s="121" t="e">
        <f t="shared" ref="AF21" si="34">(O21-AE21)/0.75</f>
        <v>#VALUE!</v>
      </c>
      <c r="AG21" s="128">
        <v>2222</v>
      </c>
      <c r="AH21" s="122">
        <v>43537</v>
      </c>
      <c r="AI21" s="25"/>
    </row>
    <row r="22" spans="1:35" ht="34.5" x14ac:dyDescent="0.45">
      <c r="A22" s="240"/>
      <c r="B22" s="234" t="s">
        <v>86</v>
      </c>
      <c r="C22" s="103">
        <v>1881</v>
      </c>
      <c r="D22" s="103"/>
      <c r="E22" s="127">
        <v>1881</v>
      </c>
      <c r="F22" s="113">
        <f t="shared" si="12"/>
        <v>112.86</v>
      </c>
      <c r="G22" s="215">
        <v>0</v>
      </c>
      <c r="H22" s="129">
        <f t="shared" si="10"/>
        <v>24.75</v>
      </c>
      <c r="I22" s="114">
        <f t="shared" si="13"/>
        <v>88.11</v>
      </c>
      <c r="J22" s="115">
        <f t="shared" si="21"/>
        <v>1768.14</v>
      </c>
      <c r="K22" s="130">
        <f t="shared" si="14"/>
        <v>2357.52</v>
      </c>
      <c r="L22" s="203">
        <v>20</v>
      </c>
      <c r="M22" s="116">
        <f t="shared" si="11"/>
        <v>1836.25</v>
      </c>
      <c r="N22" s="206">
        <f t="shared" si="15"/>
        <v>12.85375</v>
      </c>
      <c r="O22" s="115">
        <f t="shared" si="16"/>
        <v>1823.39625</v>
      </c>
      <c r="P22" s="95">
        <f t="shared" si="18"/>
        <v>2431.1950000000002</v>
      </c>
      <c r="Q22" s="231">
        <v>3508</v>
      </c>
      <c r="R22" s="231">
        <f t="shared" si="17"/>
        <v>181</v>
      </c>
      <c r="S22" s="126">
        <v>3689</v>
      </c>
      <c r="T22" s="96"/>
      <c r="U22" s="80"/>
      <c r="V22" s="105">
        <f t="shared" si="19"/>
        <v>0</v>
      </c>
      <c r="W22" s="81"/>
      <c r="X22" s="106"/>
      <c r="Y22" s="82"/>
      <c r="Z22" s="107"/>
      <c r="AA22" s="83"/>
      <c r="AB22" s="108"/>
      <c r="AC22" s="84"/>
      <c r="AD22" s="109"/>
      <c r="AE22" s="110">
        <f t="shared" si="22"/>
        <v>0</v>
      </c>
      <c r="AF22" s="121">
        <f t="shared" si="20"/>
        <v>2431.1950000000002</v>
      </c>
      <c r="AG22" s="111"/>
      <c r="AH22" s="26"/>
      <c r="AI22" s="25"/>
    </row>
    <row r="23" spans="1:35" ht="34.5" x14ac:dyDescent="0.45">
      <c r="A23" s="240"/>
      <c r="B23" s="236" t="s">
        <v>66</v>
      </c>
      <c r="C23" s="103">
        <v>1425</v>
      </c>
      <c r="D23" s="103"/>
      <c r="E23" s="112">
        <v>1425</v>
      </c>
      <c r="F23" s="113">
        <f t="shared" si="12"/>
        <v>85.5</v>
      </c>
      <c r="G23" s="213">
        <v>0</v>
      </c>
      <c r="H23" s="129">
        <f t="shared" si="10"/>
        <v>18.75</v>
      </c>
      <c r="I23" s="114">
        <f t="shared" si="13"/>
        <v>66.75</v>
      </c>
      <c r="J23" s="115">
        <f t="shared" si="21"/>
        <v>1339.5</v>
      </c>
      <c r="K23" s="130">
        <f t="shared" si="14"/>
        <v>1786</v>
      </c>
      <c r="L23" s="203">
        <v>16</v>
      </c>
      <c r="M23" s="116">
        <f t="shared" si="11"/>
        <v>1390.25</v>
      </c>
      <c r="N23" s="206">
        <f t="shared" si="15"/>
        <v>9.7317499999999999</v>
      </c>
      <c r="O23" s="115">
        <f t="shared" si="16"/>
        <v>1380.5182500000001</v>
      </c>
      <c r="P23" s="95">
        <f t="shared" si="18"/>
        <v>1840.691</v>
      </c>
      <c r="Q23" s="231">
        <v>2389</v>
      </c>
      <c r="R23" s="231">
        <f t="shared" si="17"/>
        <v>165</v>
      </c>
      <c r="S23" s="126">
        <v>2554</v>
      </c>
      <c r="T23" s="96"/>
      <c r="U23" s="80">
        <v>24</v>
      </c>
      <c r="V23" s="105">
        <f t="shared" si="19"/>
        <v>48</v>
      </c>
      <c r="W23" s="81"/>
      <c r="X23" s="106">
        <f>SUM(W23*X6)</f>
        <v>0</v>
      </c>
      <c r="Y23" s="124"/>
      <c r="Z23" s="107">
        <f>Y23*4</f>
        <v>0</v>
      </c>
      <c r="AA23" s="83">
        <v>1</v>
      </c>
      <c r="AB23" s="108">
        <f>AA23*AB6</f>
        <v>8</v>
      </c>
      <c r="AC23" s="84"/>
      <c r="AD23" s="109"/>
      <c r="AE23" s="110">
        <f t="shared" si="22"/>
        <v>42</v>
      </c>
      <c r="AF23" s="121">
        <f t="shared" si="20"/>
        <v>1784.691</v>
      </c>
      <c r="AG23" s="111">
        <v>2563</v>
      </c>
      <c r="AH23" s="122">
        <v>43545</v>
      </c>
      <c r="AI23" s="25"/>
    </row>
    <row r="24" spans="1:35" ht="34.5" x14ac:dyDescent="0.45">
      <c r="A24" s="240"/>
      <c r="B24" s="236" t="s">
        <v>67</v>
      </c>
      <c r="C24" s="103">
        <v>798</v>
      </c>
      <c r="D24" s="103"/>
      <c r="E24" s="127">
        <v>798</v>
      </c>
      <c r="F24" s="113">
        <f t="shared" si="12"/>
        <v>47.879999999999995</v>
      </c>
      <c r="G24" s="215">
        <v>0</v>
      </c>
      <c r="H24" s="129">
        <f t="shared" si="10"/>
        <v>10.5</v>
      </c>
      <c r="I24" s="114">
        <f t="shared" si="13"/>
        <v>37.379999999999995</v>
      </c>
      <c r="J24" s="115">
        <f t="shared" si="21"/>
        <v>750.12</v>
      </c>
      <c r="K24" s="130">
        <f t="shared" si="14"/>
        <v>1000.16</v>
      </c>
      <c r="L24" s="203">
        <v>2</v>
      </c>
      <c r="M24" s="116">
        <f t="shared" si="11"/>
        <v>785.5</v>
      </c>
      <c r="N24" s="206">
        <f t="shared" si="15"/>
        <v>5.4984999999999991</v>
      </c>
      <c r="O24" s="115">
        <f t="shared" si="16"/>
        <v>780.00149999999996</v>
      </c>
      <c r="P24" s="95">
        <f t="shared" si="18"/>
        <v>1040.002</v>
      </c>
      <c r="Q24" s="231">
        <v>1268</v>
      </c>
      <c r="R24" s="231">
        <f t="shared" si="17"/>
        <v>151</v>
      </c>
      <c r="S24" s="126">
        <v>1419</v>
      </c>
      <c r="T24" s="96"/>
      <c r="U24" s="80">
        <v>24</v>
      </c>
      <c r="V24" s="105">
        <f t="shared" si="19"/>
        <v>48</v>
      </c>
      <c r="W24" s="81">
        <v>1</v>
      </c>
      <c r="X24" s="106">
        <f>SUM(W24*X6)</f>
        <v>20</v>
      </c>
      <c r="Y24" s="124">
        <v>3</v>
      </c>
      <c r="Z24" s="107">
        <f>Y24*4</f>
        <v>12</v>
      </c>
      <c r="AA24" s="131">
        <v>2</v>
      </c>
      <c r="AB24" s="108">
        <f>AA24*8</f>
        <v>16</v>
      </c>
      <c r="AC24" s="132"/>
      <c r="AD24" s="109">
        <f>SUM(AC24*AD6)</f>
        <v>0</v>
      </c>
      <c r="AE24" s="110">
        <f t="shared" si="22"/>
        <v>72</v>
      </c>
      <c r="AF24" s="121">
        <f t="shared" si="20"/>
        <v>944.00199999999995</v>
      </c>
      <c r="AG24" s="111"/>
      <c r="AH24" s="26"/>
      <c r="AI24" s="25"/>
    </row>
    <row r="25" spans="1:35" ht="34.5" x14ac:dyDescent="0.45">
      <c r="A25" s="240"/>
      <c r="B25" s="235" t="s">
        <v>87</v>
      </c>
      <c r="C25" s="103">
        <v>2508</v>
      </c>
      <c r="D25" s="103">
        <v>912</v>
      </c>
      <c r="E25" s="127">
        <v>1596</v>
      </c>
      <c r="F25" s="113">
        <f t="shared" si="12"/>
        <v>95.759999999999991</v>
      </c>
      <c r="G25" s="215">
        <v>0</v>
      </c>
      <c r="H25" s="129">
        <f t="shared" si="10"/>
        <v>21</v>
      </c>
      <c r="I25" s="114">
        <f t="shared" si="13"/>
        <v>74.759999999999991</v>
      </c>
      <c r="J25" s="115">
        <f t="shared" si="21"/>
        <v>1500.24</v>
      </c>
      <c r="K25" s="130">
        <f t="shared" si="14"/>
        <v>2000.32</v>
      </c>
      <c r="L25" s="203">
        <v>15</v>
      </c>
      <c r="M25" s="116">
        <f t="shared" si="11"/>
        <v>1560</v>
      </c>
      <c r="N25" s="206">
        <f t="shared" si="15"/>
        <v>10.92</v>
      </c>
      <c r="O25" s="115">
        <f t="shared" si="16"/>
        <v>1549.08</v>
      </c>
      <c r="P25" s="95">
        <f t="shared" si="18"/>
        <v>2065.44</v>
      </c>
      <c r="Q25" s="231">
        <v>2613</v>
      </c>
      <c r="R25" s="231">
        <f t="shared" si="17"/>
        <v>-3</v>
      </c>
      <c r="S25" s="126">
        <v>2610</v>
      </c>
      <c r="T25" s="126">
        <v>43</v>
      </c>
      <c r="U25" s="80">
        <v>53</v>
      </c>
      <c r="V25" s="105">
        <f t="shared" si="19"/>
        <v>106</v>
      </c>
      <c r="W25" s="81">
        <v>2</v>
      </c>
      <c r="X25" s="106">
        <f>SUM(W25*X6)</f>
        <v>40</v>
      </c>
      <c r="Y25" s="124">
        <v>13</v>
      </c>
      <c r="Z25" s="107">
        <f>Y25*4</f>
        <v>52</v>
      </c>
      <c r="AA25" s="131">
        <v>5</v>
      </c>
      <c r="AB25" s="108">
        <f>AA25*8</f>
        <v>40</v>
      </c>
      <c r="AC25" s="132"/>
      <c r="AD25" s="109">
        <f>SUM(AC25*AD6)</f>
        <v>0</v>
      </c>
      <c r="AE25" s="110">
        <f t="shared" si="22"/>
        <v>178.5</v>
      </c>
      <c r="AF25" s="121">
        <f t="shared" si="20"/>
        <v>1827.4399999999998</v>
      </c>
      <c r="AG25" s="111"/>
      <c r="AH25" s="26"/>
      <c r="AI25" s="25"/>
    </row>
    <row r="26" spans="1:35" ht="34.5" x14ac:dyDescent="0.45">
      <c r="A26" s="240"/>
      <c r="B26" s="234" t="s">
        <v>89</v>
      </c>
      <c r="C26" s="103">
        <v>704</v>
      </c>
      <c r="D26" s="103"/>
      <c r="E26" s="112">
        <v>704</v>
      </c>
      <c r="F26" s="113">
        <f t="shared" si="12"/>
        <v>42.239999999999995</v>
      </c>
      <c r="G26" s="213">
        <v>0</v>
      </c>
      <c r="H26" s="129">
        <f t="shared" si="10"/>
        <v>9.2631578947368425</v>
      </c>
      <c r="I26" s="114">
        <f t="shared" si="13"/>
        <v>32.976842105263152</v>
      </c>
      <c r="J26" s="115">
        <f t="shared" si="21"/>
        <v>661.76</v>
      </c>
      <c r="K26" s="130">
        <f t="shared" si="14"/>
        <v>882.34666666666669</v>
      </c>
      <c r="L26" s="203">
        <v>5</v>
      </c>
      <c r="M26" s="116">
        <f t="shared" si="11"/>
        <v>689.73684210526312</v>
      </c>
      <c r="N26" s="206">
        <f t="shared" si="15"/>
        <v>4.828157894736842</v>
      </c>
      <c r="O26" s="115">
        <f t="shared" si="16"/>
        <v>684.9086842105263</v>
      </c>
      <c r="P26" s="133">
        <f t="shared" si="18"/>
        <v>913.21157894736837</v>
      </c>
      <c r="Q26" s="232">
        <v>1111</v>
      </c>
      <c r="R26" s="231">
        <f t="shared" si="17"/>
        <v>609</v>
      </c>
      <c r="S26" s="117">
        <v>1720</v>
      </c>
      <c r="T26" s="123"/>
      <c r="U26" s="80"/>
      <c r="V26" s="105">
        <f t="shared" si="19"/>
        <v>0</v>
      </c>
      <c r="W26" s="81"/>
      <c r="X26" s="106"/>
      <c r="Y26" s="124"/>
      <c r="Z26" s="107"/>
      <c r="AA26" s="83"/>
      <c r="AB26" s="108"/>
      <c r="AC26" s="84"/>
      <c r="AD26" s="109"/>
      <c r="AE26" s="110">
        <f t="shared" si="22"/>
        <v>0</v>
      </c>
      <c r="AF26" s="121">
        <f t="shared" si="20"/>
        <v>913.21157894736837</v>
      </c>
      <c r="AG26" s="111">
        <v>1481</v>
      </c>
      <c r="AH26" s="122">
        <v>43537</v>
      </c>
      <c r="AI26" s="25"/>
    </row>
    <row r="27" spans="1:35" ht="34.5" x14ac:dyDescent="0.45">
      <c r="A27" s="240"/>
      <c r="B27" s="236" t="s">
        <v>90</v>
      </c>
      <c r="C27" s="103">
        <v>701</v>
      </c>
      <c r="D27" s="103"/>
      <c r="E27" s="112">
        <v>701</v>
      </c>
      <c r="F27" s="113">
        <f t="shared" si="12"/>
        <v>42.059999999999995</v>
      </c>
      <c r="G27" s="213">
        <v>0</v>
      </c>
      <c r="H27" s="129">
        <f t="shared" si="10"/>
        <v>9.223684210526315</v>
      </c>
      <c r="I27" s="114">
        <f t="shared" si="13"/>
        <v>32.83631578947368</v>
      </c>
      <c r="J27" s="115">
        <f t="shared" si="21"/>
        <v>658.93999999999994</v>
      </c>
      <c r="K27" s="130">
        <f t="shared" si="14"/>
        <v>878.58666666666659</v>
      </c>
      <c r="L27" s="203">
        <v>4</v>
      </c>
      <c r="M27" s="116">
        <f t="shared" si="11"/>
        <v>687.77631578947364</v>
      </c>
      <c r="N27" s="206">
        <f t="shared" si="15"/>
        <v>4.8144342105263149</v>
      </c>
      <c r="O27" s="115">
        <f t="shared" si="16"/>
        <v>682.96188157894733</v>
      </c>
      <c r="P27" s="133">
        <f t="shared" si="18"/>
        <v>910.61584210526314</v>
      </c>
      <c r="Q27" s="232">
        <v>1838</v>
      </c>
      <c r="R27" s="231">
        <f t="shared" si="17"/>
        <v>177</v>
      </c>
      <c r="S27" s="117">
        <v>2015</v>
      </c>
      <c r="T27" s="123"/>
      <c r="U27" s="80">
        <v>6</v>
      </c>
      <c r="V27" s="105">
        <f t="shared" si="19"/>
        <v>12</v>
      </c>
      <c r="W27" s="81"/>
      <c r="X27" s="106">
        <f>SUM(W27*X6)</f>
        <v>0</v>
      </c>
      <c r="Y27" s="124"/>
      <c r="Z27" s="107"/>
      <c r="AA27" s="83"/>
      <c r="AB27" s="108"/>
      <c r="AC27" s="84">
        <v>1</v>
      </c>
      <c r="AD27" s="109">
        <f>AC27*AD6</f>
        <v>12</v>
      </c>
      <c r="AE27" s="110">
        <f t="shared" si="22"/>
        <v>18</v>
      </c>
      <c r="AF27" s="121">
        <f t="shared" si="20"/>
        <v>886.61584210526314</v>
      </c>
      <c r="AG27" s="111">
        <v>2057</v>
      </c>
      <c r="AH27" s="122">
        <v>43537</v>
      </c>
      <c r="AI27" s="25"/>
    </row>
    <row r="28" spans="1:35" ht="35.25" thickBot="1" x14ac:dyDescent="0.5">
      <c r="A28" s="239"/>
      <c r="B28" s="236" t="s">
        <v>91</v>
      </c>
      <c r="C28" s="103">
        <v>0</v>
      </c>
      <c r="D28" s="103"/>
      <c r="E28" s="112">
        <v>228</v>
      </c>
      <c r="F28" s="113">
        <f t="shared" si="12"/>
        <v>13.68</v>
      </c>
      <c r="G28" s="213">
        <v>0</v>
      </c>
      <c r="H28" s="129">
        <f t="shared" si="10"/>
        <v>3</v>
      </c>
      <c r="I28" s="114">
        <f>F28-G28-H28</f>
        <v>10.68</v>
      </c>
      <c r="J28" s="115">
        <f>E28-H28-I28</f>
        <v>214.32</v>
      </c>
      <c r="K28" s="130">
        <f t="shared" si="14"/>
        <v>285.76</v>
      </c>
      <c r="L28" s="203">
        <v>3</v>
      </c>
      <c r="M28" s="116">
        <f t="shared" si="11"/>
        <v>222</v>
      </c>
      <c r="N28" s="206">
        <f t="shared" si="15"/>
        <v>1.5539999999999998</v>
      </c>
      <c r="O28" s="115">
        <f t="shared" si="16"/>
        <v>220.446</v>
      </c>
      <c r="P28" s="133">
        <f t="shared" si="18"/>
        <v>293.928</v>
      </c>
      <c r="Q28" s="232">
        <v>465</v>
      </c>
      <c r="R28" s="231">
        <f t="shared" si="17"/>
        <v>127</v>
      </c>
      <c r="S28" s="117">
        <v>592</v>
      </c>
      <c r="T28" s="123"/>
      <c r="U28" s="80"/>
      <c r="V28" s="105">
        <f>U28*2</f>
        <v>0</v>
      </c>
      <c r="W28" s="81"/>
      <c r="X28" s="106"/>
      <c r="Y28" s="82"/>
      <c r="Z28" s="107"/>
      <c r="AA28" s="83"/>
      <c r="AB28" s="108"/>
      <c r="AC28" s="84"/>
      <c r="AD28" s="109"/>
      <c r="AE28" s="110">
        <f t="shared" si="22"/>
        <v>0</v>
      </c>
      <c r="AF28" s="121">
        <f t="shared" si="20"/>
        <v>293.928</v>
      </c>
      <c r="AG28" s="111">
        <v>660</v>
      </c>
      <c r="AH28" s="122">
        <v>43537</v>
      </c>
      <c r="AI28" s="25"/>
    </row>
    <row r="29" spans="1:35" ht="34.5" x14ac:dyDescent="0.45">
      <c r="A29" s="192"/>
      <c r="B29" s="125"/>
      <c r="C29" s="103"/>
      <c r="D29" s="103"/>
      <c r="E29" s="112"/>
      <c r="F29" s="113"/>
      <c r="G29" s="213"/>
      <c r="H29" s="129"/>
      <c r="I29" s="114"/>
      <c r="J29" s="115"/>
      <c r="K29" s="130"/>
      <c r="L29" s="203"/>
      <c r="M29" s="116"/>
      <c r="N29" s="206"/>
      <c r="O29" s="115"/>
      <c r="P29" s="133"/>
      <c r="Q29" s="232"/>
      <c r="R29" s="231"/>
      <c r="S29" s="117"/>
      <c r="T29" s="123"/>
      <c r="U29" s="80"/>
      <c r="V29" s="105"/>
      <c r="W29" s="81"/>
      <c r="X29" s="106"/>
      <c r="Y29" s="82"/>
      <c r="Z29" s="107"/>
      <c r="AA29" s="83"/>
      <c r="AB29" s="108"/>
      <c r="AC29" s="84"/>
      <c r="AD29" s="109"/>
      <c r="AE29" s="110"/>
      <c r="AF29" s="121"/>
      <c r="AG29" s="111"/>
      <c r="AH29" s="122"/>
      <c r="AI29" s="25"/>
    </row>
    <row r="30" spans="1:35" ht="34.5" x14ac:dyDescent="0.45">
      <c r="A30" s="192"/>
      <c r="B30" s="245" t="s">
        <v>100</v>
      </c>
      <c r="C30" s="245"/>
      <c r="D30" s="243"/>
      <c r="E30" s="244">
        <f>SUM(E15:E29)</f>
        <v>24396</v>
      </c>
      <c r="F30" s="113">
        <f>E30*0.06</f>
        <v>1463.76</v>
      </c>
      <c r="G30" s="213"/>
      <c r="H30" s="129"/>
      <c r="I30" s="114"/>
      <c r="J30" s="115"/>
      <c r="K30" s="130"/>
      <c r="L30" s="203"/>
      <c r="M30" s="116"/>
      <c r="N30" s="206"/>
      <c r="O30" s="115"/>
      <c r="P30" s="133"/>
      <c r="Q30" s="232"/>
      <c r="R30" s="231"/>
      <c r="S30" s="117"/>
      <c r="T30" s="123"/>
      <c r="U30" s="80"/>
      <c r="V30" s="105"/>
      <c r="W30" s="81"/>
      <c r="X30" s="106"/>
      <c r="Y30" s="82"/>
      <c r="Z30" s="107"/>
      <c r="AA30" s="83"/>
      <c r="AB30" s="108"/>
      <c r="AC30" s="84"/>
      <c r="AD30" s="109"/>
      <c r="AE30" s="110"/>
      <c r="AF30" s="121"/>
      <c r="AG30" s="111"/>
      <c r="AH30" s="122"/>
      <c r="AI30" s="25"/>
    </row>
    <row r="31" spans="1:35" ht="35.25" thickBot="1" x14ac:dyDescent="0.5">
      <c r="A31" s="192"/>
      <c r="B31" s="236"/>
      <c r="C31" s="103"/>
      <c r="D31" s="103"/>
      <c r="E31" s="112"/>
      <c r="F31" s="113"/>
      <c r="G31" s="213"/>
      <c r="H31" s="129"/>
      <c r="I31" s="114"/>
      <c r="J31" s="115"/>
      <c r="K31" s="130"/>
      <c r="L31" s="203"/>
      <c r="M31" s="116"/>
      <c r="N31" s="206"/>
      <c r="O31" s="115"/>
      <c r="P31" s="133"/>
      <c r="Q31" s="232"/>
      <c r="R31" s="231"/>
      <c r="S31" s="117"/>
      <c r="T31" s="123"/>
      <c r="U31" s="80"/>
      <c r="V31" s="105"/>
      <c r="W31" s="81"/>
      <c r="X31" s="106"/>
      <c r="Y31" s="82"/>
      <c r="Z31" s="107"/>
      <c r="AA31" s="83"/>
      <c r="AB31" s="108"/>
      <c r="AC31" s="84"/>
      <c r="AD31" s="109"/>
      <c r="AE31" s="110"/>
      <c r="AF31" s="121"/>
      <c r="AG31" s="111"/>
      <c r="AH31" s="122"/>
      <c r="AI31" s="25"/>
    </row>
    <row r="32" spans="1:35" ht="35.25" thickBot="1" x14ac:dyDescent="0.5">
      <c r="A32" s="241" t="s">
        <v>95</v>
      </c>
      <c r="B32" s="237" t="s">
        <v>92</v>
      </c>
      <c r="C32" s="103">
        <v>9687</v>
      </c>
      <c r="D32" s="103"/>
      <c r="E32" s="112">
        <v>7752</v>
      </c>
      <c r="F32" s="113">
        <f>C32*0.06</f>
        <v>581.22</v>
      </c>
      <c r="G32" s="213">
        <v>0</v>
      </c>
      <c r="H32" s="129">
        <f t="shared" si="10"/>
        <v>102</v>
      </c>
      <c r="I32" s="114">
        <f>F32-G32-H32</f>
        <v>479.22</v>
      </c>
      <c r="J32" s="115">
        <f>E32-H32-I32</f>
        <v>7170.78</v>
      </c>
      <c r="K32" s="130">
        <f t="shared" si="14"/>
        <v>9561.0399999999991</v>
      </c>
      <c r="L32" s="203">
        <v>350</v>
      </c>
      <c r="M32" s="116">
        <f t="shared" si="11"/>
        <v>7300</v>
      </c>
      <c r="N32" s="206">
        <f t="shared" si="15"/>
        <v>51.1</v>
      </c>
      <c r="O32" s="115">
        <f t="shared" si="16"/>
        <v>7248.9</v>
      </c>
      <c r="P32" s="133">
        <f t="shared" si="18"/>
        <v>9665.1999999999989</v>
      </c>
      <c r="Q32" s="224"/>
      <c r="R32" s="224"/>
      <c r="S32" s="123"/>
      <c r="T32" s="123"/>
      <c r="U32" s="80"/>
      <c r="V32" s="105"/>
      <c r="W32" s="81"/>
      <c r="X32" s="106"/>
      <c r="Y32" s="82"/>
      <c r="Z32" s="107"/>
      <c r="AA32" s="83"/>
      <c r="AB32" s="108"/>
      <c r="AC32" s="84"/>
      <c r="AD32" s="109"/>
      <c r="AE32" s="110">
        <f t="shared" si="22"/>
        <v>0</v>
      </c>
      <c r="AF32" s="121">
        <f t="shared" si="20"/>
        <v>9665.1999999999989</v>
      </c>
      <c r="AG32" s="111"/>
      <c r="AH32" s="26"/>
      <c r="AI32" s="25"/>
    </row>
    <row r="33" spans="1:35" ht="34.5" x14ac:dyDescent="0.45">
      <c r="A33" s="193"/>
      <c r="B33" s="103"/>
      <c r="C33" s="103"/>
      <c r="D33" s="103"/>
      <c r="E33" s="112"/>
      <c r="F33" s="113"/>
      <c r="G33" s="213"/>
      <c r="H33" s="129"/>
      <c r="I33" s="114"/>
      <c r="J33" s="115"/>
      <c r="K33" s="130"/>
      <c r="L33" s="203"/>
      <c r="M33" s="116"/>
      <c r="N33" s="206"/>
      <c r="O33" s="115"/>
      <c r="P33" s="133"/>
      <c r="Q33" s="224"/>
      <c r="R33" s="224"/>
      <c r="S33" s="123"/>
      <c r="T33" s="123"/>
      <c r="U33" s="80"/>
      <c r="V33" s="105"/>
      <c r="W33" s="81"/>
      <c r="X33" s="106"/>
      <c r="Y33" s="82"/>
      <c r="Z33" s="107"/>
      <c r="AA33" s="83"/>
      <c r="AB33" s="108"/>
      <c r="AC33" s="84"/>
      <c r="AD33" s="109"/>
      <c r="AE33" s="110"/>
      <c r="AF33" s="121"/>
      <c r="AG33" s="111"/>
      <c r="AH33" s="26"/>
      <c r="AI33" s="25"/>
    </row>
    <row r="34" spans="1:35" ht="35.25" x14ac:dyDescent="0.5">
      <c r="B34" s="134" t="s">
        <v>68</v>
      </c>
      <c r="C34" s="134"/>
      <c r="D34" s="134"/>
      <c r="E34" s="135">
        <f>SUM(E8:E32)</f>
        <v>62276</v>
      </c>
      <c r="F34" s="136"/>
      <c r="G34" s="216"/>
      <c r="H34" s="200"/>
      <c r="I34" s="136"/>
      <c r="J34" s="135"/>
      <c r="K34" s="136"/>
      <c r="L34" s="200"/>
      <c r="M34" s="135"/>
      <c r="N34" s="200"/>
      <c r="O34" s="135"/>
      <c r="P34" s="137">
        <f>SUM(P15:P32)</f>
        <v>43119.008999999998</v>
      </c>
      <c r="Q34" s="225"/>
      <c r="R34" s="225"/>
      <c r="S34" s="138">
        <f>SUM(S8:S28)</f>
        <v>64520</v>
      </c>
      <c r="T34" s="138"/>
      <c r="U34" s="80">
        <f>SUM(U16:U28)</f>
        <v>221</v>
      </c>
      <c r="V34" s="105">
        <f>U34*2</f>
        <v>442</v>
      </c>
      <c r="W34" s="81">
        <f>SUM(W8:W28)</f>
        <v>8</v>
      </c>
      <c r="X34" s="106">
        <f>W34*20</f>
        <v>160</v>
      </c>
      <c r="Y34" s="124">
        <f>SUM(Y8:Y28)</f>
        <v>20</v>
      </c>
      <c r="Z34" s="107">
        <f>Y34*4</f>
        <v>80</v>
      </c>
      <c r="AA34" s="83">
        <f>SUM(AA6:AA28)</f>
        <v>11</v>
      </c>
      <c r="AB34" s="108">
        <f>AA34*8</f>
        <v>88</v>
      </c>
      <c r="AC34" s="84">
        <f>SUM(AC8:AC28)</f>
        <v>2</v>
      </c>
      <c r="AD34" s="109">
        <f>SUM(AD8:AD28)</f>
        <v>24</v>
      </c>
      <c r="AE34" s="110" t="e">
        <f>SUM(AE17:AE32)</f>
        <v>#VALUE!</v>
      </c>
      <c r="AF34" s="139" t="e">
        <f>SUM(AF15:AF28)</f>
        <v>#VALUE!</v>
      </c>
      <c r="AG34" s="111"/>
      <c r="AH34" s="26"/>
      <c r="AI34" s="140"/>
    </row>
    <row r="35" spans="1:35" ht="34.5" x14ac:dyDescent="0.45">
      <c r="B35" s="26"/>
      <c r="C35" s="26"/>
      <c r="D35" s="26"/>
      <c r="E35" s="24"/>
      <c r="F35" s="27"/>
      <c r="G35" s="211"/>
      <c r="H35" s="198"/>
      <c r="I35" s="27"/>
      <c r="J35" s="24"/>
      <c r="K35" s="27"/>
      <c r="L35" s="198"/>
      <c r="M35" s="24"/>
      <c r="N35" s="198"/>
      <c r="O35" s="24"/>
      <c r="P35" s="141"/>
      <c r="Q35" s="226"/>
      <c r="R35" s="226"/>
      <c r="S35" s="142" t="s">
        <v>69</v>
      </c>
      <c r="T35" s="142"/>
      <c r="U35" s="143" t="s">
        <v>30</v>
      </c>
      <c r="V35" s="144" t="s">
        <v>70</v>
      </c>
      <c r="W35" s="145" t="s">
        <v>31</v>
      </c>
      <c r="X35" s="146" t="s">
        <v>70</v>
      </c>
      <c r="Y35" s="147" t="s">
        <v>71</v>
      </c>
      <c r="Z35" s="148" t="s">
        <v>70</v>
      </c>
      <c r="AA35" s="149" t="s">
        <v>33</v>
      </c>
      <c r="AB35" s="20"/>
      <c r="AC35" s="150" t="s">
        <v>72</v>
      </c>
      <c r="AD35" s="22"/>
      <c r="AE35" s="23"/>
      <c r="AF35" s="151"/>
      <c r="AG35" s="111"/>
    </row>
    <row r="36" spans="1:35" x14ac:dyDescent="0.25">
      <c r="H36" s="198"/>
      <c r="I36" s="27"/>
      <c r="J36" s="24"/>
      <c r="K36" s="27"/>
      <c r="L36" s="198"/>
      <c r="M36" s="24"/>
      <c r="N36" s="198"/>
      <c r="O36" s="24"/>
      <c r="P36" s="141">
        <f>SUM(P15:P28)</f>
        <v>33453.809000000001</v>
      </c>
      <c r="Q36" s="226"/>
      <c r="R36" s="226"/>
      <c r="S36" s="152"/>
      <c r="T36" s="152"/>
      <c r="U36" s="153"/>
      <c r="V36" s="24" t="s">
        <v>73</v>
      </c>
      <c r="W36" s="153"/>
      <c r="X36" s="24" t="s">
        <v>74</v>
      </c>
      <c r="Y36" s="153"/>
      <c r="Z36" s="24" t="s">
        <v>75</v>
      </c>
      <c r="AA36" s="153"/>
      <c r="AB36" s="26"/>
      <c r="AC36" s="153"/>
      <c r="AD36" s="26"/>
      <c r="AE36" s="26"/>
      <c r="AF36" s="26"/>
      <c r="AG36" s="26"/>
    </row>
    <row r="37" spans="1:35" x14ac:dyDescent="0.25">
      <c r="H37" s="196"/>
      <c r="I37" s="27"/>
      <c r="J37" s="26"/>
      <c r="K37" s="27"/>
      <c r="L37" s="196"/>
      <c r="M37" s="26"/>
      <c r="N37" s="196"/>
      <c r="O37" s="26"/>
      <c r="P37" s="141"/>
      <c r="Q37" s="226"/>
      <c r="R37" s="226"/>
      <c r="S37" s="119"/>
      <c r="T37" s="119"/>
      <c r="U37" s="153"/>
      <c r="V37" s="24" t="s">
        <v>76</v>
      </c>
      <c r="W37" s="153"/>
      <c r="X37" s="24" t="s">
        <v>44</v>
      </c>
      <c r="Y37" s="153"/>
      <c r="Z37" s="24" t="s">
        <v>76</v>
      </c>
      <c r="AA37" s="153"/>
      <c r="AB37" s="26"/>
      <c r="AC37" s="153"/>
      <c r="AD37" s="26"/>
      <c r="AE37" s="26"/>
      <c r="AF37" s="119"/>
      <c r="AG37" s="26"/>
    </row>
    <row r="38" spans="1:35" ht="15.75" thickBot="1" x14ac:dyDescent="0.3">
      <c r="H38" s="195"/>
      <c r="I38" s="10"/>
      <c r="J38" s="9"/>
      <c r="K38" s="10"/>
      <c r="L38" s="195"/>
      <c r="M38" s="9"/>
      <c r="N38" s="195"/>
      <c r="O38" s="9"/>
      <c r="P38" s="154"/>
      <c r="Q38" s="227"/>
      <c r="R38" s="227"/>
      <c r="S38" s="156"/>
      <c r="T38" s="156"/>
      <c r="U38" s="8"/>
      <c r="W38" s="8"/>
      <c r="Y38" s="8"/>
      <c r="AA38" s="8"/>
      <c r="AC38" s="8"/>
    </row>
    <row r="39" spans="1:35" ht="25.5" x14ac:dyDescent="0.35">
      <c r="F39" s="37"/>
      <c r="I39" s="37"/>
      <c r="K39" s="37"/>
      <c r="P39" s="155"/>
      <c r="Q39" s="227"/>
      <c r="R39" s="227"/>
      <c r="S39" s="156"/>
      <c r="T39" s="156"/>
      <c r="U39" s="8"/>
      <c r="W39" s="157" t="s">
        <v>77</v>
      </c>
      <c r="X39" s="158">
        <f>SUM(S34+0)</f>
        <v>64520</v>
      </c>
      <c r="Y39" s="159"/>
      <c r="Z39" s="160"/>
      <c r="AA39" s="160"/>
      <c r="AB39" s="161"/>
      <c r="AC39" s="162"/>
      <c r="AD39" s="161"/>
      <c r="AE39" s="161"/>
      <c r="AF39" s="163"/>
    </row>
    <row r="40" spans="1:35" ht="20.25" x14ac:dyDescent="0.3">
      <c r="B40" s="8"/>
      <c r="C40" s="8"/>
      <c r="D40" s="8"/>
      <c r="E40" s="8"/>
      <c r="F40" s="164"/>
      <c r="G40" s="218"/>
      <c r="H40" s="201"/>
      <c r="I40" s="164"/>
      <c r="J40" s="8"/>
      <c r="K40" s="164"/>
      <c r="L40" s="201"/>
      <c r="M40" s="8"/>
      <c r="N40" s="201"/>
      <c r="O40" s="8"/>
      <c r="P40" s="155"/>
      <c r="Q40" s="227"/>
      <c r="R40" s="227"/>
      <c r="S40" s="156"/>
      <c r="T40" s="156"/>
      <c r="U40" s="8"/>
      <c r="W40" s="165"/>
      <c r="X40" s="158"/>
      <c r="Y40" s="166"/>
      <c r="Z40" s="167"/>
      <c r="AA40" s="168"/>
      <c r="AB40" s="169"/>
      <c r="AC40" s="170"/>
      <c r="AD40" s="169"/>
      <c r="AE40" s="169"/>
      <c r="AF40" s="171"/>
    </row>
    <row r="41" spans="1:35" ht="20.25" x14ac:dyDescent="0.3">
      <c r="F41" s="37"/>
      <c r="I41" s="37"/>
      <c r="K41" s="37"/>
      <c r="P41" s="155"/>
      <c r="Q41" s="227"/>
      <c r="R41" s="227"/>
      <c r="S41" s="156"/>
      <c r="T41" s="156"/>
      <c r="U41" s="8"/>
      <c r="W41" s="172" t="s">
        <v>78</v>
      </c>
      <c r="X41" s="172">
        <f>SUM(U34+0)</f>
        <v>221</v>
      </c>
      <c r="Y41" s="172">
        <f>SUM(V34+0)</f>
        <v>442</v>
      </c>
      <c r="Z41" s="168"/>
      <c r="AA41" s="168"/>
      <c r="AB41" s="169"/>
      <c r="AC41" s="170"/>
      <c r="AD41" s="169"/>
      <c r="AE41" s="169"/>
      <c r="AF41" s="173"/>
    </row>
    <row r="42" spans="1:35" ht="20.25" x14ac:dyDescent="0.3">
      <c r="F42" s="37"/>
      <c r="I42" s="37"/>
      <c r="K42" s="37"/>
      <c r="P42" s="155"/>
      <c r="Q42" s="227"/>
      <c r="R42" s="227"/>
      <c r="S42" s="156"/>
      <c r="T42" s="156"/>
      <c r="U42" s="8"/>
      <c r="W42" s="174" t="s">
        <v>79</v>
      </c>
      <c r="X42" s="175">
        <f>SUM(Y34+0)</f>
        <v>20</v>
      </c>
      <c r="Y42" s="176">
        <f>SUM(Z34)</f>
        <v>80</v>
      </c>
      <c r="Z42" s="170"/>
      <c r="AA42" s="170"/>
      <c r="AB42" s="169"/>
      <c r="AC42" s="170"/>
      <c r="AD42" s="169"/>
      <c r="AE42" s="169"/>
      <c r="AF42" s="171"/>
    </row>
    <row r="43" spans="1:35" ht="21" thickBot="1" x14ac:dyDescent="0.35">
      <c r="F43" s="37"/>
      <c r="I43" s="37"/>
      <c r="K43" s="37"/>
      <c r="P43" s="155"/>
      <c r="Q43" s="227"/>
      <c r="R43" s="227"/>
      <c r="S43" s="156"/>
      <c r="T43" s="156"/>
      <c r="U43" s="8"/>
      <c r="W43" s="177" t="s">
        <v>80</v>
      </c>
      <c r="X43" s="178">
        <f>SUM(W34+0)</f>
        <v>8</v>
      </c>
      <c r="Y43" s="179">
        <f>SUM(X34)</f>
        <v>160</v>
      </c>
      <c r="Z43" s="180"/>
      <c r="AA43" s="181"/>
      <c r="AB43" s="180"/>
      <c r="AC43" s="181"/>
      <c r="AD43" s="180"/>
      <c r="AE43" s="180"/>
      <c r="AF43" s="182"/>
    </row>
    <row r="44" spans="1:35" ht="20.25" x14ac:dyDescent="0.3">
      <c r="B44" s="183"/>
      <c r="C44" s="183"/>
      <c r="D44" s="183"/>
      <c r="E44" s="183"/>
      <c r="F44" s="184"/>
      <c r="G44" s="219"/>
      <c r="H44" s="202"/>
      <c r="I44" s="184"/>
      <c r="J44" s="183"/>
      <c r="K44" s="184"/>
      <c r="L44" s="202"/>
      <c r="M44" s="183"/>
      <c r="N44" s="202"/>
      <c r="O44" s="183"/>
      <c r="P44" s="155"/>
      <c r="Q44" s="227"/>
      <c r="R44" s="227"/>
      <c r="S44" s="156"/>
      <c r="T44" s="156"/>
      <c r="U44" s="8"/>
      <c r="W44" s="185" t="s">
        <v>81</v>
      </c>
      <c r="X44" s="186">
        <f>SUM(AA34+0)</f>
        <v>11</v>
      </c>
      <c r="Y44" s="187">
        <f>SUM(AB34)</f>
        <v>88</v>
      </c>
      <c r="AA44" s="8"/>
      <c r="AC44" s="8"/>
    </row>
    <row r="45" spans="1:35" ht="18" x14ac:dyDescent="0.25">
      <c r="F45" s="37"/>
      <c r="I45" s="37"/>
      <c r="K45" s="37"/>
      <c r="P45" s="5"/>
      <c r="Q45" s="220"/>
      <c r="R45" s="220"/>
      <c r="U45" s="8"/>
      <c r="W45" s="188" t="s">
        <v>72</v>
      </c>
      <c r="X45" s="189">
        <f>SUM(AC34)</f>
        <v>2</v>
      </c>
      <c r="Y45" s="188">
        <f>SUM(AD34)</f>
        <v>24</v>
      </c>
      <c r="AA45" s="8"/>
      <c r="AC45" s="8"/>
    </row>
    <row r="46" spans="1:35" x14ac:dyDescent="0.25">
      <c r="F46" s="37"/>
      <c r="I46" s="37"/>
      <c r="K46" s="37"/>
      <c r="P46" s="5"/>
      <c r="Q46" s="220"/>
      <c r="R46" s="220"/>
      <c r="U46" s="8"/>
      <c r="W46" s="190"/>
      <c r="X46" s="156"/>
      <c r="Y46" s="8">
        <f>SUM(Y41:Y45)</f>
        <v>794</v>
      </c>
      <c r="AA46" s="8"/>
      <c r="AC46" s="8"/>
    </row>
    <row r="47" spans="1:35" x14ac:dyDescent="0.25">
      <c r="F47" s="37"/>
      <c r="I47" s="37"/>
      <c r="K47" s="37"/>
      <c r="P47" s="5"/>
      <c r="Q47" s="220"/>
      <c r="R47" s="220"/>
      <c r="U47" s="8"/>
      <c r="W47" s="8"/>
      <c r="Y47" s="190" t="e">
        <f>SUM(AF34)</f>
        <v>#VALUE!</v>
      </c>
      <c r="AA47" s="8"/>
      <c r="AC47" s="8"/>
    </row>
    <row r="48" spans="1:35" x14ac:dyDescent="0.25">
      <c r="F48" s="37"/>
      <c r="I48" s="37"/>
      <c r="K48" s="37"/>
      <c r="P48" s="5"/>
      <c r="Q48" s="220"/>
      <c r="R48" s="220"/>
      <c r="U48" s="8"/>
      <c r="W48" s="8"/>
      <c r="Y48" s="190" t="e">
        <f>SUM(Y46:Y47)</f>
        <v>#VALUE!</v>
      </c>
      <c r="AA48" s="8"/>
      <c r="AC48" s="8"/>
    </row>
    <row r="49" spans="6:29" x14ac:dyDescent="0.25">
      <c r="F49" s="37"/>
      <c r="I49" s="37"/>
      <c r="K49" s="37"/>
      <c r="P49" s="5"/>
      <c r="Q49" s="220"/>
      <c r="R49" s="220"/>
      <c r="U49" s="8"/>
      <c r="W49" s="8"/>
      <c r="Y49" s="8"/>
      <c r="AA49" s="8"/>
      <c r="AC49" s="8"/>
    </row>
  </sheetData>
  <mergeCells count="15">
    <mergeCell ref="D4:D6"/>
    <mergeCell ref="A10:A11"/>
    <mergeCell ref="A15:A28"/>
    <mergeCell ref="C13:D13"/>
    <mergeCell ref="B30:D30"/>
    <mergeCell ref="C4:C6"/>
    <mergeCell ref="AE4:AE7"/>
    <mergeCell ref="AF4:AF7"/>
    <mergeCell ref="AG4:AG7"/>
    <mergeCell ref="AH4:AH7"/>
    <mergeCell ref="U5:V5"/>
    <mergeCell ref="W5:X5"/>
    <mergeCell ref="Y5:Z5"/>
    <mergeCell ref="AA5:AB5"/>
    <mergeCell ref="AC5:A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2020-12-16T13:53:41Z</dcterms:created>
  <dcterms:modified xsi:type="dcterms:W3CDTF">2020-12-16T14:18:12Z</dcterms:modified>
</cp:coreProperties>
</file>