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D28A99C9-901D-422D-99DF-AE9CFFE90BB2}" xr6:coauthVersionLast="46" xr6:coauthVersionMax="46" xr10:uidLastSave="{00000000-0000-0000-0000-000000000000}"/>
  <bookViews>
    <workbookView minimized="1" xWindow="6705" yWindow="5910" windowWidth="28800" windowHeight="15435" xr2:uid="{E665BF8A-39F3-499A-A40F-AC3120487D7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6" i="1" l="1"/>
  <c r="S35" i="1"/>
  <c r="S29" i="1"/>
  <c r="S30" i="1"/>
  <c r="S31" i="1"/>
  <c r="S32" i="1"/>
  <c r="S33" i="1"/>
  <c r="S34" i="1"/>
  <c r="S28" i="1"/>
  <c r="I7" i="1" l="1"/>
  <c r="N35" i="1" l="1"/>
  <c r="K29" i="1"/>
  <c r="K30" i="1"/>
  <c r="K31" i="1"/>
  <c r="K32" i="1"/>
  <c r="K33" i="1"/>
  <c r="K34" i="1"/>
  <c r="K28" i="1"/>
  <c r="O30" i="1" l="1"/>
  <c r="O31" i="1"/>
  <c r="O32" i="1"/>
  <c r="O34" i="1"/>
  <c r="O28" i="1"/>
  <c r="G31" i="1"/>
  <c r="G32" i="1"/>
  <c r="G33" i="1"/>
  <c r="G34" i="1"/>
  <c r="G35" i="1"/>
  <c r="G30" i="1"/>
  <c r="K12" i="1"/>
  <c r="K19" i="1"/>
  <c r="N12" i="1"/>
  <c r="N19" i="1"/>
  <c r="K20" i="1"/>
  <c r="K6" i="1"/>
  <c r="F44" i="1" l="1"/>
  <c r="F42" i="1"/>
  <c r="S19" i="1" l="1"/>
  <c r="S20" i="1"/>
  <c r="S12" i="1"/>
  <c r="S6" i="1"/>
  <c r="L30" i="1" l="1"/>
  <c r="L33" i="1"/>
  <c r="L34" i="1"/>
  <c r="L28" i="1"/>
  <c r="I30" i="1"/>
  <c r="I33" i="1"/>
  <c r="I34" i="1"/>
  <c r="I35" i="1"/>
  <c r="I28" i="1"/>
  <c r="H30" i="1"/>
  <c r="H31" i="1"/>
  <c r="L31" i="1" s="1"/>
  <c r="H32" i="1"/>
  <c r="I32" i="1" s="1"/>
  <c r="H33" i="1"/>
  <c r="H34" i="1"/>
  <c r="H35" i="1"/>
  <c r="L35" i="1" s="1"/>
  <c r="H28" i="1"/>
  <c r="G29" i="1"/>
  <c r="H29" i="1" s="1"/>
  <c r="G28" i="1"/>
  <c r="P6" i="1"/>
  <c r="O6" i="1"/>
  <c r="O20" i="1"/>
  <c r="P20" i="1" s="1"/>
  <c r="I31" i="1" l="1"/>
  <c r="L32" i="1"/>
  <c r="L29" i="1"/>
  <c r="I29" i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6" i="1"/>
  <c r="I8" i="1"/>
  <c r="I9" i="1"/>
  <c r="I11" i="1"/>
  <c r="I12" i="1"/>
  <c r="I13" i="1"/>
  <c r="I14" i="1"/>
  <c r="I15" i="1"/>
  <c r="I16" i="1"/>
  <c r="I17" i="1"/>
  <c r="I18" i="1"/>
  <c r="I19" i="1"/>
  <c r="I6" i="1"/>
  <c r="H20" i="1"/>
  <c r="K7" i="1"/>
  <c r="H8" i="1"/>
  <c r="H9" i="1"/>
  <c r="H11" i="1"/>
  <c r="H12" i="1"/>
  <c r="H13" i="1"/>
  <c r="H14" i="1"/>
  <c r="H15" i="1"/>
  <c r="H16" i="1"/>
  <c r="H17" i="1"/>
  <c r="H18" i="1"/>
  <c r="H19" i="1"/>
  <c r="H6" i="1"/>
  <c r="G8" i="1"/>
  <c r="G9" i="1"/>
  <c r="G10" i="1"/>
  <c r="H10" i="1" s="1"/>
  <c r="G11" i="1"/>
  <c r="G12" i="1"/>
  <c r="G13" i="1"/>
  <c r="G14" i="1"/>
  <c r="G15" i="1"/>
  <c r="G16" i="1"/>
  <c r="G17" i="1"/>
  <c r="G18" i="1"/>
  <c r="G19" i="1"/>
  <c r="G20" i="1"/>
  <c r="G6" i="1"/>
  <c r="K15" i="1" l="1"/>
  <c r="S15" i="1"/>
  <c r="O15" i="1"/>
  <c r="P15" i="1" s="1"/>
  <c r="K14" i="1"/>
  <c r="S14" i="1"/>
  <c r="O14" i="1"/>
  <c r="P14" i="1" s="1"/>
  <c r="K13" i="1"/>
  <c r="S13" i="1"/>
  <c r="O13" i="1"/>
  <c r="P13" i="1" s="1"/>
  <c r="O12" i="1"/>
  <c r="P12" i="1" s="1"/>
  <c r="O19" i="1"/>
  <c r="P19" i="1" s="1"/>
  <c r="K11" i="1"/>
  <c r="S11" i="1"/>
  <c r="O11" i="1"/>
  <c r="P11" i="1" s="1"/>
  <c r="K18" i="1"/>
  <c r="S18" i="1"/>
  <c r="O18" i="1"/>
  <c r="P18" i="1" s="1"/>
  <c r="K9" i="1"/>
  <c r="S9" i="1"/>
  <c r="O9" i="1"/>
  <c r="P9" i="1" s="1"/>
  <c r="K17" i="1"/>
  <c r="S17" i="1"/>
  <c r="O17" i="1"/>
  <c r="P17" i="1" s="1"/>
  <c r="K8" i="1"/>
  <c r="S8" i="1"/>
  <c r="O8" i="1"/>
  <c r="P8" i="1" s="1"/>
  <c r="K16" i="1"/>
  <c r="S16" i="1"/>
  <c r="O16" i="1"/>
  <c r="P16" i="1" s="1"/>
  <c r="S7" i="1"/>
  <c r="O7" i="1"/>
  <c r="P7" i="1" s="1"/>
  <c r="I10" i="1"/>
  <c r="K10" i="1" s="1"/>
  <c r="L10" i="1"/>
  <c r="S10" i="1" l="1"/>
  <c r="S21" i="1" s="1"/>
  <c r="O10" i="1"/>
  <c r="P10" i="1" s="1"/>
</calcChain>
</file>

<file path=xl/sharedStrings.xml><?xml version="1.0" encoding="utf-8"?>
<sst xmlns="http://schemas.openxmlformats.org/spreadsheetml/2006/main" count="88" uniqueCount="61">
  <si>
    <t>Bourgogne Pinot Noir</t>
  </si>
  <si>
    <t xml:space="preserve"> Hautes Côtes de Nuits Rouge</t>
  </si>
  <si>
    <t xml:space="preserve">Beaune  Boucherottes </t>
  </si>
  <si>
    <t>Beaune Montrevenots</t>
  </si>
  <si>
    <t>Vosne Chalandins</t>
  </si>
  <si>
    <t xml:space="preserve">Vosne Clos de la Fontaine </t>
  </si>
  <si>
    <t>Chambolle Musigny</t>
  </si>
  <si>
    <t>Echezeaux</t>
  </si>
  <si>
    <t>Richebourg APRES VENTE DE 2 PIECES</t>
  </si>
  <si>
    <t>Pommard 1er cru les Arvelets 1653 HL - part de P1C pour 181l</t>
  </si>
  <si>
    <t>Pommard 1er cru les Pezerolles apres vente de 84 L POUR P1C</t>
  </si>
  <si>
    <t>Pommard 1er cru les Chanlins apres vente de 191l pour P1C</t>
  </si>
  <si>
    <t>BT 2018</t>
  </si>
  <si>
    <t>MG 2018</t>
  </si>
  <si>
    <t>VOLUME 2019</t>
  </si>
  <si>
    <t>USURE 2019</t>
  </si>
  <si>
    <t>VOLUME RESTANT</t>
  </si>
  <si>
    <t>EQUIVALENT BT</t>
  </si>
  <si>
    <t>EQUIVALENT MG</t>
  </si>
  <si>
    <t>MOULIN A VENT</t>
  </si>
  <si>
    <t>Negoce</t>
  </si>
  <si>
    <t>Bourgogne F PARENT</t>
  </si>
  <si>
    <t>CORTON F PARENT</t>
  </si>
  <si>
    <t>GEVREY</t>
  </si>
  <si>
    <t>MOREY</t>
  </si>
  <si>
    <t>NUITS ST GEORGE 1er cru les saint georges</t>
  </si>
  <si>
    <t>MOREY 1ER CRU LES MONTS LUISANTS</t>
  </si>
  <si>
    <t>POMMARD 1ER CRU LA CHANIERE</t>
  </si>
  <si>
    <t>BOURGOGNE HAUTES COTES DE NUITS</t>
  </si>
  <si>
    <t>prorata 18 vs 19</t>
  </si>
  <si>
    <t>clé de repartition</t>
  </si>
  <si>
    <t>prix base</t>
  </si>
  <si>
    <t>total</t>
  </si>
  <si>
    <t>Vosne Réas Recolte 8682 - 1140 VENTE</t>
  </si>
  <si>
    <t>pour le MOUL</t>
  </si>
  <si>
    <t xml:space="preserve">150 litres usures </t>
  </si>
  <si>
    <t>280 litres lie</t>
  </si>
  <si>
    <t>35 litre perte mise</t>
  </si>
  <si>
    <t>Pour Moulin a Vent 2019</t>
  </si>
  <si>
    <t>9515 bouteilles</t>
  </si>
  <si>
    <t xml:space="preserve">100 magnums </t>
  </si>
  <si>
    <t>92 MAGNUMS</t>
  </si>
  <si>
    <t>lie</t>
  </si>
  <si>
    <t>usure</t>
  </si>
  <si>
    <t>litres mis en bouteilles</t>
  </si>
  <si>
    <t>EN COMMANDE</t>
  </si>
  <si>
    <t>RESTANT A ALLOUER</t>
  </si>
  <si>
    <t>Savigny 1er cru le Clos des Guettes</t>
  </si>
  <si>
    <t xml:space="preserve">Usure 2020 3% </t>
  </si>
  <si>
    <t>Bout 750 ML</t>
  </si>
  <si>
    <t xml:space="preserve">Magnums </t>
  </si>
  <si>
    <t>Pour usure on a utilisé plus de HN et pas les autres en 2019,,,,donc on utilise que 3% en 2020</t>
  </si>
  <si>
    <t>A minima</t>
  </si>
  <si>
    <t>ideal</t>
  </si>
  <si>
    <t>Pommard 1er cru les Arvelets</t>
  </si>
  <si>
    <t xml:space="preserve">Pommard 1er cru les Pezerolles </t>
  </si>
  <si>
    <t>Vosne Réas Recolte</t>
  </si>
  <si>
    <t>Vosne Clos de la Fontaine magnum</t>
  </si>
  <si>
    <t>Pommard 1er cru les Chanlins magnums</t>
  </si>
  <si>
    <t>POMMARD 1ER CRU LA CHANIERE magnums</t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</si>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</sst>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6"/>
      <name val="Calibri Light"/>
      <family val="1"/>
      <scheme val="major"/>
    </font>
    <font>
      <b/>
      <sz val="16"/>
      <color rgb="FF00B050"/>
      <name val="Arial"/>
      <family val="2"/>
    </font>
    <font>
      <sz val="16"/>
      <color rgb="FF00B050"/>
      <name val="Arial"/>
      <family val="2"/>
    </font>
    <font>
      <b/>
      <sz val="14"/>
      <color rgb="FF0070C0"/>
      <name val="Calibri"/>
      <family val="2"/>
      <scheme val="minor"/>
    </font>
    <font>
      <sz val="16"/>
      <name val="Calibri Light"/>
      <family val="1"/>
      <scheme val="major"/>
    </font>
    <font>
      <b/>
      <sz val="12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 Light"/>
      <family val="1"/>
      <scheme val="major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6"/>
      <color rgb="FF0070C0"/>
      <name val="Calibri Light"/>
      <family val="2"/>
      <scheme val="major"/>
    </font>
    <font>
      <b/>
      <sz val="16"/>
      <color rgb="FF002060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 Light"/>
      <family val="2"/>
      <scheme val="maj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" fontId="2" fillId="0" borderId="1" xfId="0" applyNumberFormat="1" applyFont="1" applyBorder="1"/>
    <xf numFmtId="1" fontId="3" fillId="0" borderId="1" xfId="0" applyNumberFormat="1" applyFont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5" fillId="0" borderId="1" xfId="0" applyFont="1" applyBorder="1"/>
    <xf numFmtId="0" fontId="0" fillId="2" borderId="0" xfId="0" applyFill="1"/>
    <xf numFmtId="0" fontId="0" fillId="0" borderId="2" xfId="0" applyFill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0" fillId="0" borderId="1" xfId="0" applyFill="1" applyBorder="1"/>
    <xf numFmtId="0" fontId="4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1" fontId="2" fillId="0" borderId="1" xfId="0" applyNumberFormat="1" applyFont="1" applyFill="1" applyBorder="1"/>
    <xf numFmtId="0" fontId="11" fillId="0" borderId="1" xfId="0" applyFont="1" applyFill="1" applyBorder="1"/>
    <xf numFmtId="0" fontId="5" fillId="0" borderId="2" xfId="0" applyFont="1" applyFill="1" applyBorder="1"/>
    <xf numFmtId="0" fontId="12" fillId="0" borderId="1" xfId="0" applyFont="1" applyBorder="1"/>
    <xf numFmtId="0" fontId="13" fillId="0" borderId="1" xfId="0" applyFont="1" applyBorder="1"/>
    <xf numFmtId="0" fontId="10" fillId="0" borderId="1" xfId="0" applyFont="1" applyFill="1" applyBorder="1"/>
    <xf numFmtId="0" fontId="14" fillId="0" borderId="1" xfId="0" applyFont="1" applyBorder="1"/>
    <xf numFmtId="0" fontId="15" fillId="0" borderId="1" xfId="0" applyFont="1" applyBorder="1"/>
    <xf numFmtId="0" fontId="15" fillId="0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13" fillId="2" borderId="1" xfId="0" applyFont="1" applyFill="1" applyBorder="1"/>
    <xf numFmtId="0" fontId="5" fillId="0" borderId="0" xfId="0" applyFont="1" applyFill="1" applyBorder="1"/>
    <xf numFmtId="0" fontId="16" fillId="0" borderId="1" xfId="0" applyFont="1" applyBorder="1"/>
    <xf numFmtId="0" fontId="16" fillId="0" borderId="1" xfId="0" applyFont="1" applyFill="1" applyBorder="1"/>
    <xf numFmtId="0" fontId="10" fillId="0" borderId="2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1" xfId="0" applyFont="1" applyBorder="1"/>
    <xf numFmtId="0" fontId="19" fillId="0" borderId="1" xfId="0" applyFont="1" applyBorder="1"/>
    <xf numFmtId="0" fontId="18" fillId="2" borderId="1" xfId="0" applyFont="1" applyFill="1" applyBorder="1"/>
    <xf numFmtId="0" fontId="19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1" fillId="0" borderId="1" xfId="0" applyFont="1" applyFill="1" applyBorder="1"/>
    <xf numFmtId="0" fontId="20" fillId="2" borderId="1" xfId="0" applyFont="1" applyFill="1" applyBorder="1"/>
    <xf numFmtId="0" fontId="20" fillId="0" borderId="1" xfId="0" applyFont="1" applyBorder="1"/>
    <xf numFmtId="0" fontId="20" fillId="0" borderId="1" xfId="0" applyFont="1" applyFill="1" applyBorder="1"/>
    <xf numFmtId="0" fontId="2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35B3-3201-4585-B62E-D01EEFE31D32}">
  <sheetPr>
    <pageSetUpPr fitToPage="1"/>
  </sheetPr>
  <dimension ref="A4:X47"/>
  <sheetViews>
    <sheetView tabSelected="1" workbookViewId="0">
      <selection activeCell="I10" sqref="I10"/>
    </sheetView>
  </sheetViews>
  <sheetFormatPr baseColWidth="10" defaultRowHeight="15" x14ac:dyDescent="0.25"/>
  <cols>
    <col min="1" max="1" width="87.28515625" bestFit="1" customWidth="1"/>
    <col min="2" max="3" width="15.42578125" customWidth="1"/>
    <col min="5" max="5" width="7.42578125" customWidth="1"/>
    <col min="6" max="6" width="16.42578125" customWidth="1"/>
    <col min="8" max="8" width="17" bestFit="1" customWidth="1"/>
    <col min="9" max="9" width="14.7109375" bestFit="1" customWidth="1"/>
    <col min="10" max="11" width="14.7109375" customWidth="1"/>
    <col min="12" max="12" width="15.5703125" bestFit="1" customWidth="1"/>
    <col min="19" max="19" width="16.42578125" customWidth="1"/>
  </cols>
  <sheetData>
    <row r="4" spans="1:19" x14ac:dyDescent="0.25">
      <c r="B4" s="54">
        <v>2019</v>
      </c>
      <c r="C4" s="54"/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s="16" t="s">
        <v>45</v>
      </c>
      <c r="K4" s="15" t="s">
        <v>46</v>
      </c>
      <c r="L4" t="s">
        <v>18</v>
      </c>
      <c r="M4" s="16" t="s">
        <v>45</v>
      </c>
      <c r="N4" s="15" t="s">
        <v>46</v>
      </c>
    </row>
    <row r="5" spans="1:19" x14ac:dyDescent="0.25">
      <c r="B5" t="s">
        <v>49</v>
      </c>
      <c r="C5" t="s">
        <v>50</v>
      </c>
      <c r="J5" s="16"/>
      <c r="K5" s="15"/>
      <c r="M5" s="16"/>
      <c r="N5" s="16"/>
      <c r="O5" t="s">
        <v>29</v>
      </c>
      <c r="P5" t="s">
        <v>30</v>
      </c>
      <c r="R5" t="s">
        <v>31</v>
      </c>
      <c r="S5" t="s">
        <v>32</v>
      </c>
    </row>
    <row r="6" spans="1:19" ht="21" x14ac:dyDescent="0.35">
      <c r="A6" s="21" t="s">
        <v>0</v>
      </c>
      <c r="B6" s="7">
        <v>4000</v>
      </c>
      <c r="C6" s="21"/>
      <c r="D6" s="4">
        <v>5672</v>
      </c>
      <c r="E6" s="6"/>
      <c r="F6" s="6">
        <v>3192</v>
      </c>
      <c r="G6" s="6">
        <f>F6*0.06</f>
        <v>191.51999999999998</v>
      </c>
      <c r="H6" s="6">
        <f>F6-G6</f>
        <v>3000.48</v>
      </c>
      <c r="I6" s="7">
        <f>H6/0.75</f>
        <v>4000.64</v>
      </c>
      <c r="J6" s="14">
        <v>3201</v>
      </c>
      <c r="K6" s="34">
        <f>I6-J6</f>
        <v>799.63999999999987</v>
      </c>
      <c r="L6" s="6">
        <f>H6/1.5</f>
        <v>2000.32</v>
      </c>
      <c r="M6" s="16"/>
      <c r="N6" s="16"/>
      <c r="O6">
        <f>I6/D6</f>
        <v>0.70533145275035258</v>
      </c>
      <c r="P6">
        <f>O6*100</f>
        <v>70.533145275035253</v>
      </c>
      <c r="R6" s="17">
        <v>13</v>
      </c>
      <c r="S6" s="17">
        <f>R6*I6</f>
        <v>52008.32</v>
      </c>
    </row>
    <row r="7" spans="1:19" ht="21" x14ac:dyDescent="0.35">
      <c r="A7" s="21" t="s">
        <v>1</v>
      </c>
      <c r="B7" s="19">
        <v>7584</v>
      </c>
      <c r="C7" s="21"/>
      <c r="D7" s="4">
        <v>11944</v>
      </c>
      <c r="E7" s="6"/>
      <c r="F7" s="6">
        <v>5864</v>
      </c>
      <c r="G7" s="6">
        <v>0</v>
      </c>
      <c r="H7" s="6">
        <v>5688</v>
      </c>
      <c r="I7" s="33">
        <f t="shared" ref="I7:I19" si="0">H7/0.75</f>
        <v>7584</v>
      </c>
      <c r="J7" s="14">
        <v>6357</v>
      </c>
      <c r="K7" s="13">
        <f t="shared" ref="K7:K20" si="1">I7-J7</f>
        <v>1227</v>
      </c>
      <c r="L7" s="6">
        <f t="shared" ref="L7:L20" si="2">H7/1.5</f>
        <v>3792</v>
      </c>
      <c r="M7" s="16"/>
      <c r="N7" s="16"/>
      <c r="O7">
        <f>I7/D7</f>
        <v>0.63496316141995979</v>
      </c>
      <c r="P7">
        <f t="shared" ref="P7:P20" si="3">O7*100</f>
        <v>63.496316141995976</v>
      </c>
      <c r="R7" s="17">
        <v>13.5</v>
      </c>
      <c r="S7" s="17">
        <f t="shared" ref="S7:S11" si="4">R7*I7</f>
        <v>102384</v>
      </c>
    </row>
    <row r="8" spans="1:19" ht="21" x14ac:dyDescent="0.35">
      <c r="A8" s="2" t="s">
        <v>2</v>
      </c>
      <c r="B8" s="7">
        <v>858</v>
      </c>
      <c r="C8" s="2"/>
      <c r="D8" s="4">
        <v>1915</v>
      </c>
      <c r="E8" s="6"/>
      <c r="F8" s="6">
        <v>684</v>
      </c>
      <c r="G8" s="6">
        <f t="shared" ref="G8:G20" si="5">F8*0.06</f>
        <v>41.04</v>
      </c>
      <c r="H8" s="6">
        <f t="shared" ref="H8:H19" si="6">F8-G8</f>
        <v>642.96</v>
      </c>
      <c r="I8" s="7">
        <f t="shared" si="0"/>
        <v>857.28000000000009</v>
      </c>
      <c r="J8" s="14">
        <v>871</v>
      </c>
      <c r="K8" s="13">
        <f t="shared" si="1"/>
        <v>-13.719999999999914</v>
      </c>
      <c r="L8" s="6">
        <f t="shared" si="2"/>
        <v>428.64000000000004</v>
      </c>
      <c r="M8" s="16"/>
      <c r="N8" s="16"/>
      <c r="O8">
        <f t="shared" ref="O8:O20" si="7">I8/D8</f>
        <v>0.44766579634464754</v>
      </c>
      <c r="P8">
        <f t="shared" si="3"/>
        <v>44.766579634464755</v>
      </c>
      <c r="R8" s="17">
        <v>30</v>
      </c>
      <c r="S8" s="17">
        <f t="shared" si="4"/>
        <v>25718.400000000001</v>
      </c>
    </row>
    <row r="9" spans="1:19" ht="21" x14ac:dyDescent="0.35">
      <c r="A9" s="1" t="s">
        <v>3</v>
      </c>
      <c r="B9" s="7">
        <v>1429</v>
      </c>
      <c r="C9" s="1"/>
      <c r="D9" s="4">
        <v>1937</v>
      </c>
      <c r="E9" s="6"/>
      <c r="F9" s="6">
        <v>1140</v>
      </c>
      <c r="G9" s="6">
        <f t="shared" si="5"/>
        <v>68.399999999999991</v>
      </c>
      <c r="H9" s="6">
        <f t="shared" si="6"/>
        <v>1071.5999999999999</v>
      </c>
      <c r="I9" s="7">
        <f t="shared" si="0"/>
        <v>1428.8</v>
      </c>
      <c r="J9" s="14">
        <v>1404</v>
      </c>
      <c r="K9" s="13">
        <f t="shared" si="1"/>
        <v>24.799999999999955</v>
      </c>
      <c r="L9" s="6">
        <f t="shared" si="2"/>
        <v>714.4</v>
      </c>
      <c r="M9" s="16"/>
      <c r="N9" s="16"/>
      <c r="O9">
        <f t="shared" si="7"/>
        <v>0.73763551884357248</v>
      </c>
      <c r="P9">
        <f t="shared" si="3"/>
        <v>73.763551884357241</v>
      </c>
      <c r="R9" s="17">
        <v>39</v>
      </c>
      <c r="S9" s="17">
        <f t="shared" si="4"/>
        <v>55723.199999999997</v>
      </c>
    </row>
    <row r="10" spans="1:19" ht="21" x14ac:dyDescent="0.3">
      <c r="A10" s="3" t="s">
        <v>33</v>
      </c>
      <c r="B10" s="7">
        <v>6858</v>
      </c>
      <c r="C10" s="3"/>
      <c r="D10" s="4">
        <v>9784</v>
      </c>
      <c r="E10" s="6"/>
      <c r="F10" s="6">
        <v>5472</v>
      </c>
      <c r="G10" s="6">
        <f t="shared" si="5"/>
        <v>328.32</v>
      </c>
      <c r="H10" s="6">
        <f t="shared" si="6"/>
        <v>5143.68</v>
      </c>
      <c r="I10" s="7">
        <f t="shared" si="0"/>
        <v>6858.2400000000007</v>
      </c>
      <c r="J10" s="14">
        <v>6476</v>
      </c>
      <c r="K10" s="13">
        <f t="shared" si="1"/>
        <v>382.24000000000069</v>
      </c>
      <c r="L10" s="6">
        <f t="shared" si="2"/>
        <v>3429.1200000000003</v>
      </c>
      <c r="M10" s="16"/>
      <c r="N10" s="16"/>
      <c r="O10">
        <f t="shared" si="7"/>
        <v>0.70096484055600983</v>
      </c>
      <c r="P10">
        <f t="shared" si="3"/>
        <v>70.096484055600982</v>
      </c>
      <c r="R10" s="17">
        <v>40</v>
      </c>
      <c r="S10" s="17">
        <f t="shared" si="4"/>
        <v>274329.60000000003</v>
      </c>
    </row>
    <row r="11" spans="1:19" ht="21" x14ac:dyDescent="0.35">
      <c r="A11" s="1" t="s">
        <v>4</v>
      </c>
      <c r="B11" s="7">
        <v>1285</v>
      </c>
      <c r="C11" s="1"/>
      <c r="D11" s="5">
        <v>2085</v>
      </c>
      <c r="E11" s="6"/>
      <c r="F11" s="6">
        <v>1026</v>
      </c>
      <c r="G11" s="6">
        <f t="shared" si="5"/>
        <v>61.559999999999995</v>
      </c>
      <c r="H11" s="6">
        <f t="shared" si="6"/>
        <v>964.44</v>
      </c>
      <c r="I11" s="7">
        <f t="shared" si="0"/>
        <v>1285.92</v>
      </c>
      <c r="J11" s="14">
        <v>1247</v>
      </c>
      <c r="K11" s="13">
        <f t="shared" si="1"/>
        <v>38.920000000000073</v>
      </c>
      <c r="L11" s="6">
        <f t="shared" si="2"/>
        <v>642.96</v>
      </c>
      <c r="M11" s="16"/>
      <c r="N11" s="16"/>
      <c r="O11">
        <f t="shared" si="7"/>
        <v>0.61674820143884901</v>
      </c>
      <c r="P11">
        <f t="shared" si="3"/>
        <v>61.674820143884901</v>
      </c>
      <c r="R11" s="17">
        <v>38</v>
      </c>
      <c r="S11" s="17">
        <f t="shared" si="4"/>
        <v>48864.960000000006</v>
      </c>
    </row>
    <row r="12" spans="1:19" ht="21" x14ac:dyDescent="0.35">
      <c r="A12" s="1" t="s">
        <v>5</v>
      </c>
      <c r="B12" s="6"/>
      <c r="C12" s="1">
        <v>500</v>
      </c>
      <c r="D12" s="5">
        <v>2322</v>
      </c>
      <c r="E12" s="6"/>
      <c r="F12" s="6">
        <v>798</v>
      </c>
      <c r="G12" s="6">
        <f t="shared" si="5"/>
        <v>47.879999999999995</v>
      </c>
      <c r="H12" s="6">
        <f t="shared" si="6"/>
        <v>750.12</v>
      </c>
      <c r="I12" s="6">
        <f t="shared" si="0"/>
        <v>1000.16</v>
      </c>
      <c r="J12" s="17"/>
      <c r="K12" s="13">
        <f t="shared" si="1"/>
        <v>1000.16</v>
      </c>
      <c r="L12" s="7">
        <f t="shared" si="2"/>
        <v>500.08</v>
      </c>
      <c r="M12" s="16">
        <v>502</v>
      </c>
      <c r="N12" s="15">
        <f>K12-L12-M12</f>
        <v>-1.9200000000000159</v>
      </c>
      <c r="O12" s="10">
        <f t="shared" si="7"/>
        <v>0.43073212747631351</v>
      </c>
      <c r="P12" s="10">
        <f t="shared" si="3"/>
        <v>43.073212747631352</v>
      </c>
      <c r="R12" s="17">
        <v>95</v>
      </c>
      <c r="S12" s="17">
        <f>R12*L12</f>
        <v>47507.6</v>
      </c>
    </row>
    <row r="13" spans="1:19" ht="21" x14ac:dyDescent="0.35">
      <c r="A13" s="22" t="s">
        <v>47</v>
      </c>
      <c r="B13" s="7">
        <v>2571</v>
      </c>
      <c r="C13" s="22"/>
      <c r="D13" s="5">
        <v>3689</v>
      </c>
      <c r="E13" s="6"/>
      <c r="F13" s="6">
        <v>2052</v>
      </c>
      <c r="G13" s="6">
        <f t="shared" si="5"/>
        <v>123.11999999999999</v>
      </c>
      <c r="H13" s="6">
        <f t="shared" si="6"/>
        <v>1928.88</v>
      </c>
      <c r="I13" s="7">
        <f t="shared" si="0"/>
        <v>2571.84</v>
      </c>
      <c r="J13" s="14">
        <v>2373</v>
      </c>
      <c r="K13" s="34">
        <f t="shared" si="1"/>
        <v>198.84000000000015</v>
      </c>
      <c r="L13" s="6">
        <f t="shared" si="2"/>
        <v>1285.92</v>
      </c>
      <c r="M13" s="16"/>
      <c r="N13" s="16"/>
      <c r="O13">
        <f t="shared" si="7"/>
        <v>0.69716454323664956</v>
      </c>
      <c r="P13">
        <f t="shared" si="3"/>
        <v>69.716454323664962</v>
      </c>
      <c r="R13" s="17">
        <v>30</v>
      </c>
      <c r="S13" s="17">
        <f>R13*I13</f>
        <v>77155.200000000012</v>
      </c>
    </row>
    <row r="14" spans="1:19" ht="21" x14ac:dyDescent="0.35">
      <c r="A14" s="21" t="s">
        <v>6</v>
      </c>
      <c r="B14" s="7">
        <v>2000</v>
      </c>
      <c r="C14" s="21"/>
      <c r="D14" s="5">
        <v>2554</v>
      </c>
      <c r="E14" s="6"/>
      <c r="F14" s="6">
        <v>1596</v>
      </c>
      <c r="G14" s="6">
        <f t="shared" si="5"/>
        <v>95.759999999999991</v>
      </c>
      <c r="H14" s="6">
        <f t="shared" si="6"/>
        <v>1500.24</v>
      </c>
      <c r="I14" s="7">
        <f t="shared" si="0"/>
        <v>2000.32</v>
      </c>
      <c r="J14" s="14">
        <v>1913</v>
      </c>
      <c r="K14" s="34">
        <f t="shared" si="1"/>
        <v>87.319999999999936</v>
      </c>
      <c r="L14" s="6">
        <f t="shared" si="2"/>
        <v>1000.16</v>
      </c>
      <c r="M14" s="16"/>
      <c r="N14" s="16"/>
      <c r="O14">
        <f t="shared" si="7"/>
        <v>0.78321064996084566</v>
      </c>
      <c r="P14">
        <f t="shared" si="3"/>
        <v>78.321064996084573</v>
      </c>
      <c r="R14" s="17">
        <v>38</v>
      </c>
      <c r="S14" s="17">
        <f t="shared" ref="S14:S20" si="8">R14*I14</f>
        <v>76012.160000000003</v>
      </c>
    </row>
    <row r="15" spans="1:19" ht="21" x14ac:dyDescent="0.35">
      <c r="A15" s="21" t="s">
        <v>7</v>
      </c>
      <c r="B15" s="19">
        <v>1000</v>
      </c>
      <c r="C15" s="21"/>
      <c r="D15" s="5">
        <v>1419</v>
      </c>
      <c r="E15" s="6"/>
      <c r="F15" s="6">
        <v>798</v>
      </c>
      <c r="G15" s="6">
        <f t="shared" si="5"/>
        <v>47.879999999999995</v>
      </c>
      <c r="H15" s="6">
        <f t="shared" si="6"/>
        <v>750.12</v>
      </c>
      <c r="I15" s="19">
        <f t="shared" si="0"/>
        <v>1000.16</v>
      </c>
      <c r="J15" s="20">
        <v>977</v>
      </c>
      <c r="K15" s="34">
        <f t="shared" si="1"/>
        <v>23.159999999999968</v>
      </c>
      <c r="L15" s="18">
        <f t="shared" si="2"/>
        <v>500.08</v>
      </c>
      <c r="M15" s="16"/>
      <c r="N15" s="16"/>
      <c r="O15">
        <f t="shared" si="7"/>
        <v>0.70483439041578577</v>
      </c>
      <c r="P15">
        <f t="shared" si="3"/>
        <v>70.483439041578578</v>
      </c>
      <c r="R15" s="17">
        <v>185</v>
      </c>
      <c r="S15" s="17">
        <f t="shared" si="8"/>
        <v>185029.6</v>
      </c>
    </row>
    <row r="16" spans="1:19" ht="21" x14ac:dyDescent="0.3">
      <c r="A16" s="23" t="s">
        <v>8</v>
      </c>
      <c r="B16" s="7">
        <v>2000</v>
      </c>
      <c r="C16" s="23"/>
      <c r="D16" s="5">
        <v>2696</v>
      </c>
      <c r="E16" s="5"/>
      <c r="F16" s="6">
        <v>1596</v>
      </c>
      <c r="G16" s="6">
        <f t="shared" si="5"/>
        <v>95.759999999999991</v>
      </c>
      <c r="H16" s="6">
        <f t="shared" si="6"/>
        <v>1500.24</v>
      </c>
      <c r="I16" s="7">
        <f t="shared" si="0"/>
        <v>2000.32</v>
      </c>
      <c r="J16" s="14">
        <v>1893</v>
      </c>
      <c r="K16" s="34">
        <f t="shared" si="1"/>
        <v>107.31999999999994</v>
      </c>
      <c r="L16" s="6">
        <f t="shared" si="2"/>
        <v>1000.16</v>
      </c>
      <c r="M16" s="16"/>
      <c r="N16" s="16"/>
      <c r="O16">
        <f t="shared" si="7"/>
        <v>0.74195845697329377</v>
      </c>
      <c r="P16">
        <f t="shared" si="3"/>
        <v>74.195845697329375</v>
      </c>
      <c r="R16" s="17">
        <v>400</v>
      </c>
      <c r="S16" s="17">
        <f t="shared" si="8"/>
        <v>800128</v>
      </c>
    </row>
    <row r="17" spans="1:24" ht="42" x14ac:dyDescent="0.35">
      <c r="A17" s="22" t="s">
        <v>9</v>
      </c>
      <c r="B17" s="7">
        <v>1429</v>
      </c>
      <c r="C17" s="22"/>
      <c r="D17" s="4">
        <v>1720</v>
      </c>
      <c r="E17" s="6"/>
      <c r="F17" s="6">
        <v>1140</v>
      </c>
      <c r="G17" s="6">
        <f t="shared" si="5"/>
        <v>68.399999999999991</v>
      </c>
      <c r="H17" s="6">
        <f t="shared" si="6"/>
        <v>1071.5999999999999</v>
      </c>
      <c r="I17" s="7">
        <f t="shared" si="0"/>
        <v>1428.8</v>
      </c>
      <c r="J17" s="14">
        <v>1417</v>
      </c>
      <c r="K17" s="34">
        <f t="shared" si="1"/>
        <v>11.799999999999955</v>
      </c>
      <c r="L17" s="6">
        <f t="shared" si="2"/>
        <v>714.4</v>
      </c>
      <c r="M17" s="16"/>
      <c r="N17" s="16"/>
      <c r="O17">
        <f t="shared" si="7"/>
        <v>0.83069767441860465</v>
      </c>
      <c r="P17">
        <f t="shared" si="3"/>
        <v>83.069767441860463</v>
      </c>
      <c r="R17" s="17">
        <v>50</v>
      </c>
      <c r="S17" s="17">
        <f t="shared" si="8"/>
        <v>71440</v>
      </c>
    </row>
    <row r="18" spans="1:24" ht="21" x14ac:dyDescent="0.35">
      <c r="A18" s="1" t="s">
        <v>10</v>
      </c>
      <c r="B18" s="7">
        <v>1286</v>
      </c>
      <c r="C18" s="1"/>
      <c r="D18" s="4">
        <v>2015</v>
      </c>
      <c r="E18" s="6"/>
      <c r="F18" s="6">
        <v>1026</v>
      </c>
      <c r="G18" s="6">
        <f t="shared" si="5"/>
        <v>61.559999999999995</v>
      </c>
      <c r="H18" s="6">
        <f t="shared" si="6"/>
        <v>964.44</v>
      </c>
      <c r="I18" s="7">
        <f t="shared" si="0"/>
        <v>1285.92</v>
      </c>
      <c r="J18" s="14">
        <v>1236</v>
      </c>
      <c r="K18" s="13">
        <f t="shared" si="1"/>
        <v>49.920000000000073</v>
      </c>
      <c r="L18" s="6">
        <f t="shared" si="2"/>
        <v>642.96</v>
      </c>
      <c r="M18" s="16"/>
      <c r="N18" s="16"/>
      <c r="O18">
        <f t="shared" si="7"/>
        <v>0.63817369727047146</v>
      </c>
      <c r="P18">
        <f t="shared" si="3"/>
        <v>63.817369727047144</v>
      </c>
      <c r="R18" s="17">
        <v>50</v>
      </c>
      <c r="S18" s="17">
        <f t="shared" si="8"/>
        <v>64296</v>
      </c>
    </row>
    <row r="19" spans="1:24" ht="21" x14ac:dyDescent="0.35">
      <c r="A19" s="1" t="s">
        <v>11</v>
      </c>
      <c r="B19" s="6"/>
      <c r="C19" s="1">
        <v>142</v>
      </c>
      <c r="D19" s="4">
        <v>592</v>
      </c>
      <c r="E19" s="6"/>
      <c r="F19" s="6">
        <v>228</v>
      </c>
      <c r="G19" s="6">
        <f t="shared" si="5"/>
        <v>13.68</v>
      </c>
      <c r="H19" s="6">
        <f t="shared" si="6"/>
        <v>214.32</v>
      </c>
      <c r="I19" s="6">
        <f t="shared" si="0"/>
        <v>285.76</v>
      </c>
      <c r="J19" s="17"/>
      <c r="K19" s="13">
        <f t="shared" si="1"/>
        <v>285.76</v>
      </c>
      <c r="L19" s="7">
        <f t="shared" si="2"/>
        <v>142.88</v>
      </c>
      <c r="M19" s="16">
        <v>138</v>
      </c>
      <c r="N19" s="15">
        <f>L19-M19</f>
        <v>4.8799999999999955</v>
      </c>
      <c r="O19" s="10">
        <f t="shared" si="7"/>
        <v>0.48270270270270271</v>
      </c>
      <c r="P19" s="10">
        <f t="shared" si="3"/>
        <v>48.270270270270274</v>
      </c>
      <c r="R19" s="17">
        <v>125</v>
      </c>
      <c r="S19" s="17">
        <f>R19*L19</f>
        <v>17860</v>
      </c>
    </row>
    <row r="20" spans="1:24" ht="21" x14ac:dyDescent="0.35">
      <c r="A20" s="25" t="s">
        <v>19</v>
      </c>
      <c r="B20" s="6">
        <v>9531</v>
      </c>
      <c r="C20" s="25"/>
      <c r="D20" s="24">
        <v>10610</v>
      </c>
      <c r="E20" s="6"/>
      <c r="F20" s="6">
        <v>7752</v>
      </c>
      <c r="G20" s="6">
        <f t="shared" si="5"/>
        <v>465.12</v>
      </c>
      <c r="H20" s="6">
        <f>F20-G20</f>
        <v>7286.88</v>
      </c>
      <c r="I20" s="6">
        <v>9531</v>
      </c>
      <c r="J20" s="17">
        <v>8970</v>
      </c>
      <c r="K20" s="34">
        <f t="shared" si="1"/>
        <v>561</v>
      </c>
      <c r="L20" s="6">
        <f t="shared" si="2"/>
        <v>4857.92</v>
      </c>
      <c r="M20" s="16"/>
      <c r="N20" s="16"/>
      <c r="O20">
        <f t="shared" si="7"/>
        <v>0.89830348727615461</v>
      </c>
      <c r="P20">
        <f t="shared" si="3"/>
        <v>89.830348727615458</v>
      </c>
      <c r="R20" s="17">
        <v>13</v>
      </c>
      <c r="S20" s="17">
        <f t="shared" si="8"/>
        <v>123903</v>
      </c>
      <c r="U20" t="s">
        <v>38</v>
      </c>
    </row>
    <row r="21" spans="1:24" x14ac:dyDescent="0.25">
      <c r="S21" s="16">
        <f>SUM(S6:S20)</f>
        <v>2022360.04</v>
      </c>
      <c r="U21" t="s">
        <v>39</v>
      </c>
      <c r="X21">
        <v>9531</v>
      </c>
    </row>
    <row r="22" spans="1:24" x14ac:dyDescent="0.25">
      <c r="F22" t="s">
        <v>34</v>
      </c>
      <c r="G22" t="s">
        <v>36</v>
      </c>
      <c r="U22" t="s">
        <v>40</v>
      </c>
      <c r="X22" t="s">
        <v>41</v>
      </c>
    </row>
    <row r="23" spans="1:24" x14ac:dyDescent="0.25">
      <c r="G23" t="s">
        <v>35</v>
      </c>
    </row>
    <row r="24" spans="1:24" x14ac:dyDescent="0.25">
      <c r="G24" t="s">
        <v>37</v>
      </c>
    </row>
    <row r="27" spans="1:24" x14ac:dyDescent="0.25">
      <c r="A27" t="s">
        <v>20</v>
      </c>
      <c r="G27" t="s">
        <v>48</v>
      </c>
      <c r="J27" s="16" t="s">
        <v>45</v>
      </c>
      <c r="K27" s="15" t="s">
        <v>46</v>
      </c>
      <c r="M27" s="16" t="s">
        <v>45</v>
      </c>
      <c r="N27" s="15" t="s">
        <v>46</v>
      </c>
      <c r="O27" t="s">
        <v>29</v>
      </c>
    </row>
    <row r="28" spans="1:24" ht="21" x14ac:dyDescent="0.35">
      <c r="A28" s="9" t="s">
        <v>21</v>
      </c>
      <c r="B28" s="37">
        <v>4857</v>
      </c>
      <c r="C28" s="9"/>
      <c r="D28" s="6">
        <v>6272</v>
      </c>
      <c r="E28" s="6"/>
      <c r="F28" s="6">
        <v>3876</v>
      </c>
      <c r="G28" s="6">
        <f>F28*0.06</f>
        <v>232.56</v>
      </c>
      <c r="H28" s="6">
        <f>F28-G28</f>
        <v>3643.44</v>
      </c>
      <c r="I28" s="12">
        <f>H28/0.75</f>
        <v>4857.92</v>
      </c>
      <c r="J28" s="27">
        <v>4704</v>
      </c>
      <c r="K28" s="28">
        <f>I28-J28</f>
        <v>153.92000000000007</v>
      </c>
      <c r="L28" s="6">
        <f>H28/1.5</f>
        <v>2428.96</v>
      </c>
      <c r="M28" s="6"/>
      <c r="N28" s="6"/>
      <c r="O28" s="6">
        <f>I28/D28*100</f>
        <v>77.454081632653057</v>
      </c>
      <c r="P28" s="6"/>
      <c r="R28" s="17">
        <v>13</v>
      </c>
      <c r="S28" s="17">
        <f>R28*I28</f>
        <v>63152.959999999999</v>
      </c>
    </row>
    <row r="29" spans="1:24" ht="21" x14ac:dyDescent="0.35">
      <c r="A29" s="31" t="s">
        <v>28</v>
      </c>
      <c r="B29" s="37">
        <v>4830</v>
      </c>
      <c r="C29" s="31"/>
      <c r="D29" s="6"/>
      <c r="E29" s="6"/>
      <c r="F29" s="6">
        <v>3854</v>
      </c>
      <c r="G29" s="6">
        <f t="shared" ref="G29" si="9">F29*0.06</f>
        <v>231.23999999999998</v>
      </c>
      <c r="H29" s="6">
        <f t="shared" ref="H29:H35" si="10">F29-G29</f>
        <v>3622.76</v>
      </c>
      <c r="I29" s="12">
        <f t="shared" ref="I29:I35" si="11">H29/0.75</f>
        <v>4830.3466666666673</v>
      </c>
      <c r="J29" s="27">
        <v>4836</v>
      </c>
      <c r="K29" s="35">
        <f t="shared" ref="K29:K34" si="12">I29-J29</f>
        <v>-5.6533333333327391</v>
      </c>
      <c r="L29" s="6">
        <f t="shared" ref="L29:L35" si="13">H29/1.5</f>
        <v>2415.1733333333336</v>
      </c>
      <c r="M29" s="6"/>
      <c r="N29" s="6"/>
      <c r="O29" s="6"/>
      <c r="P29" s="6"/>
      <c r="R29" s="17">
        <v>13</v>
      </c>
      <c r="S29" s="17">
        <f t="shared" ref="S29:S34" si="14">R29*I29</f>
        <v>62794.506666666675</v>
      </c>
    </row>
    <row r="30" spans="1:24" ht="21" x14ac:dyDescent="0.35">
      <c r="A30" s="9" t="s">
        <v>22</v>
      </c>
      <c r="B30" s="37">
        <v>295</v>
      </c>
      <c r="C30" s="9"/>
      <c r="D30" s="6">
        <v>297</v>
      </c>
      <c r="E30" s="6"/>
      <c r="F30" s="6">
        <v>228</v>
      </c>
      <c r="G30" s="6">
        <f>F30*0.03</f>
        <v>6.84</v>
      </c>
      <c r="H30" s="6">
        <f t="shared" si="10"/>
        <v>221.16</v>
      </c>
      <c r="I30" s="12">
        <f t="shared" si="11"/>
        <v>294.88</v>
      </c>
      <c r="J30" s="27">
        <v>279</v>
      </c>
      <c r="K30" s="28">
        <f t="shared" si="12"/>
        <v>15.879999999999995</v>
      </c>
      <c r="L30" s="6">
        <f t="shared" si="13"/>
        <v>147.44</v>
      </c>
      <c r="M30" s="6"/>
      <c r="N30" s="6"/>
      <c r="O30" s="6">
        <f t="shared" ref="O30:O34" si="15">I30/D30*100</f>
        <v>99.286195286195294</v>
      </c>
      <c r="P30" s="6"/>
      <c r="R30" s="17">
        <v>129</v>
      </c>
      <c r="S30" s="17">
        <f t="shared" si="14"/>
        <v>38039.519999999997</v>
      </c>
    </row>
    <row r="31" spans="1:24" ht="21" x14ac:dyDescent="0.35">
      <c r="A31" s="9" t="s">
        <v>23</v>
      </c>
      <c r="B31" s="37">
        <v>1326</v>
      </c>
      <c r="C31" s="9"/>
      <c r="D31" s="6">
        <v>1430</v>
      </c>
      <c r="E31" s="6"/>
      <c r="F31" s="6">
        <v>1026</v>
      </c>
      <c r="G31" s="6">
        <f t="shared" ref="G31:G35" si="16">F31*0.03</f>
        <v>30.779999999999998</v>
      </c>
      <c r="H31" s="6">
        <f t="shared" si="10"/>
        <v>995.22</v>
      </c>
      <c r="I31" s="12">
        <f t="shared" si="11"/>
        <v>1326.96</v>
      </c>
      <c r="J31" s="27">
        <v>1310</v>
      </c>
      <c r="K31" s="28">
        <f t="shared" si="12"/>
        <v>16.960000000000036</v>
      </c>
      <c r="L31" s="6">
        <f t="shared" si="13"/>
        <v>663.48</v>
      </c>
      <c r="M31" s="6"/>
      <c r="N31" s="6"/>
      <c r="O31" s="6">
        <f t="shared" si="15"/>
        <v>92.794405594405589</v>
      </c>
      <c r="P31" s="6"/>
      <c r="R31" s="17">
        <v>35</v>
      </c>
      <c r="S31" s="17">
        <f t="shared" si="14"/>
        <v>46443.6</v>
      </c>
    </row>
    <row r="32" spans="1:24" ht="21" x14ac:dyDescent="0.35">
      <c r="A32" s="31" t="s">
        <v>24</v>
      </c>
      <c r="B32" s="37">
        <v>1770</v>
      </c>
      <c r="C32" s="31"/>
      <c r="D32" s="6">
        <v>1172</v>
      </c>
      <c r="E32" s="6"/>
      <c r="F32" s="6">
        <v>1368</v>
      </c>
      <c r="G32" s="6">
        <f t="shared" si="16"/>
        <v>41.04</v>
      </c>
      <c r="H32" s="6">
        <f t="shared" si="10"/>
        <v>1326.96</v>
      </c>
      <c r="I32" s="12">
        <f t="shared" si="11"/>
        <v>1769.28</v>
      </c>
      <c r="J32" s="27">
        <v>1572</v>
      </c>
      <c r="K32" s="35">
        <f t="shared" si="12"/>
        <v>197.27999999999997</v>
      </c>
      <c r="L32" s="6">
        <f t="shared" si="13"/>
        <v>884.64</v>
      </c>
      <c r="M32" s="6"/>
      <c r="N32" s="6"/>
      <c r="O32" s="6">
        <f t="shared" si="15"/>
        <v>150.96245733788396</v>
      </c>
      <c r="P32" s="6"/>
      <c r="R32" s="17">
        <v>32</v>
      </c>
      <c r="S32" s="17">
        <f t="shared" si="14"/>
        <v>56616.959999999999</v>
      </c>
    </row>
    <row r="33" spans="1:19" ht="21" x14ac:dyDescent="0.35">
      <c r="A33" s="31" t="s">
        <v>26</v>
      </c>
      <c r="B33" s="37">
        <v>1475</v>
      </c>
      <c r="C33" s="31"/>
      <c r="D33" s="6"/>
      <c r="E33" s="6"/>
      <c r="F33" s="11">
        <v>1140</v>
      </c>
      <c r="G33" s="6">
        <f t="shared" si="16"/>
        <v>34.199999999999996</v>
      </c>
      <c r="H33" s="6">
        <f t="shared" si="10"/>
        <v>1105.8</v>
      </c>
      <c r="I33" s="12">
        <f t="shared" si="11"/>
        <v>1474.3999999999999</v>
      </c>
      <c r="J33" s="27">
        <v>1398</v>
      </c>
      <c r="K33" s="35">
        <f t="shared" si="12"/>
        <v>76.399999999999864</v>
      </c>
      <c r="L33" s="6">
        <f t="shared" si="13"/>
        <v>737.19999999999993</v>
      </c>
      <c r="M33" s="6"/>
      <c r="N33" s="6"/>
      <c r="O33" s="6"/>
      <c r="P33" s="6"/>
      <c r="R33" s="17">
        <v>60</v>
      </c>
      <c r="S33" s="17">
        <f t="shared" si="14"/>
        <v>88463.999999999985</v>
      </c>
    </row>
    <row r="34" spans="1:19" ht="21" x14ac:dyDescent="0.35">
      <c r="A34" s="31" t="s">
        <v>25</v>
      </c>
      <c r="B34" s="37">
        <v>575</v>
      </c>
      <c r="C34" s="31"/>
      <c r="D34" s="6">
        <v>575</v>
      </c>
      <c r="E34" s="6"/>
      <c r="F34" s="6">
        <v>456</v>
      </c>
      <c r="G34" s="6">
        <f t="shared" si="16"/>
        <v>13.68</v>
      </c>
      <c r="H34" s="6">
        <f t="shared" si="10"/>
        <v>442.32</v>
      </c>
      <c r="I34" s="12">
        <f t="shared" si="11"/>
        <v>589.76</v>
      </c>
      <c r="J34" s="27">
        <v>561</v>
      </c>
      <c r="K34" s="28">
        <f t="shared" si="12"/>
        <v>28.759999999999991</v>
      </c>
      <c r="L34" s="6">
        <f t="shared" si="13"/>
        <v>294.88</v>
      </c>
      <c r="M34" s="6"/>
      <c r="N34" s="6"/>
      <c r="O34" s="6">
        <f t="shared" si="15"/>
        <v>102.56695652173913</v>
      </c>
      <c r="P34" s="6"/>
      <c r="R34" s="17">
        <v>75</v>
      </c>
      <c r="S34" s="17">
        <f t="shared" si="14"/>
        <v>44232</v>
      </c>
    </row>
    <row r="35" spans="1:19" ht="21" x14ac:dyDescent="0.35">
      <c r="A35" s="32" t="s">
        <v>27</v>
      </c>
      <c r="B35" s="38"/>
      <c r="C35" s="32">
        <v>221</v>
      </c>
      <c r="D35" s="6"/>
      <c r="E35" s="6"/>
      <c r="F35" s="6">
        <v>342</v>
      </c>
      <c r="G35" s="6">
        <f t="shared" si="16"/>
        <v>10.26</v>
      </c>
      <c r="H35" s="6">
        <f t="shared" si="10"/>
        <v>331.74</v>
      </c>
      <c r="I35" s="6">
        <f t="shared" si="11"/>
        <v>442.32</v>
      </c>
      <c r="J35" s="27"/>
      <c r="K35" s="28"/>
      <c r="L35" s="8">
        <f t="shared" si="13"/>
        <v>221.16</v>
      </c>
      <c r="M35" s="29">
        <v>198</v>
      </c>
      <c r="N35" s="30">
        <f>L35-M35</f>
        <v>23.159999999999997</v>
      </c>
      <c r="O35" s="6"/>
      <c r="P35" s="6"/>
      <c r="R35" s="17">
        <v>105</v>
      </c>
      <c r="S35" s="17">
        <f>R35*L35</f>
        <v>23221.8</v>
      </c>
    </row>
    <row r="36" spans="1:19" ht="21" x14ac:dyDescent="0.35">
      <c r="A36" s="26" t="s">
        <v>51</v>
      </c>
      <c r="B36" s="36"/>
      <c r="C36" s="36"/>
      <c r="S36" s="39">
        <f>SUM(S28:S35)</f>
        <v>422965.34666666668</v>
      </c>
    </row>
    <row r="40" spans="1:19" x14ac:dyDescent="0.25">
      <c r="F40">
        <v>7752</v>
      </c>
      <c r="M40">
        <v>7286.25</v>
      </c>
      <c r="O40" t="s">
        <v>44</v>
      </c>
    </row>
    <row r="41" spans="1:19" x14ac:dyDescent="0.25">
      <c r="F41">
        <v>280</v>
      </c>
      <c r="G41" t="s">
        <v>42</v>
      </c>
    </row>
    <row r="42" spans="1:19" x14ac:dyDescent="0.25">
      <c r="F42">
        <f>F40-F41</f>
        <v>7472</v>
      </c>
    </row>
    <row r="43" spans="1:19" x14ac:dyDescent="0.25">
      <c r="F43">
        <v>150.75</v>
      </c>
      <c r="G43" t="s">
        <v>43</v>
      </c>
    </row>
    <row r="44" spans="1:19" x14ac:dyDescent="0.25">
      <c r="F44">
        <f>F42-F43</f>
        <v>7321.25</v>
      </c>
    </row>
    <row r="47" spans="1:19" x14ac:dyDescent="0.25">
      <c r="F47">
        <v>35</v>
      </c>
    </row>
  </sheetData>
  <mergeCells count="1">
    <mergeCell ref="B4:C4"/>
  </mergeCells>
  <pageMargins left="0.7" right="0.7" top="0.75" bottom="0.75" header="0.3" footer="0.3"/>
  <pageSetup paperSize="8" scale="4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102D8-2C98-47AE-A944-469DBF2D224C}">
  <dimension ref="A2:D32"/>
  <sheetViews>
    <sheetView workbookViewId="0">
      <selection activeCell="H31" sqref="H31"/>
    </sheetView>
  </sheetViews>
  <sheetFormatPr baseColWidth="10" defaultRowHeight="15" x14ac:dyDescent="0.25"/>
  <cols>
    <col min="1" max="1" width="59.28515625" customWidth="1"/>
    <col min="2" max="2" width="14.7109375" bestFit="1" customWidth="1"/>
    <col min="3" max="3" width="8.28515625" bestFit="1" customWidth="1"/>
  </cols>
  <sheetData>
    <row r="2" spans="1:4" x14ac:dyDescent="0.25">
      <c r="C2" s="40"/>
    </row>
    <row r="3" spans="1:4" x14ac:dyDescent="0.25">
      <c r="C3" s="40"/>
    </row>
    <row r="4" spans="1:4" x14ac:dyDescent="0.25">
      <c r="C4" s="40"/>
    </row>
    <row r="5" spans="1:4" ht="23.25" x14ac:dyDescent="0.35">
      <c r="B5" s="41" t="s">
        <v>52</v>
      </c>
      <c r="C5" s="42" t="s">
        <v>53</v>
      </c>
    </row>
    <row r="6" spans="1:4" ht="23.25" x14ac:dyDescent="0.35">
      <c r="A6" s="47" t="s">
        <v>0</v>
      </c>
      <c r="B6" s="45">
        <v>4001</v>
      </c>
      <c r="C6" s="46">
        <v>4200</v>
      </c>
    </row>
    <row r="7" spans="1:4" ht="23.25" x14ac:dyDescent="0.35">
      <c r="A7" s="47" t="s">
        <v>1</v>
      </c>
      <c r="B7" s="45"/>
      <c r="C7" s="46">
        <v>7662</v>
      </c>
    </row>
    <row r="8" spans="1:4" ht="23.25" x14ac:dyDescent="0.35">
      <c r="A8" s="2" t="s">
        <v>2</v>
      </c>
      <c r="B8" s="43">
        <v>857</v>
      </c>
      <c r="C8" s="44">
        <v>873</v>
      </c>
    </row>
    <row r="9" spans="1:4" ht="23.25" x14ac:dyDescent="0.35">
      <c r="A9" s="47" t="s">
        <v>3</v>
      </c>
      <c r="B9" s="45">
        <v>1435</v>
      </c>
      <c r="C9" s="46">
        <v>1484</v>
      </c>
    </row>
    <row r="10" spans="1:4" ht="23.25" x14ac:dyDescent="0.35">
      <c r="A10" s="3" t="s">
        <v>56</v>
      </c>
      <c r="B10" s="43">
        <v>6858</v>
      </c>
      <c r="C10" s="44">
        <v>7130</v>
      </c>
    </row>
    <row r="11" spans="1:4" ht="23.25" x14ac:dyDescent="0.35">
      <c r="A11" s="1" t="s">
        <v>4</v>
      </c>
      <c r="B11" s="43">
        <v>1286</v>
      </c>
      <c r="C11" s="44">
        <v>1337</v>
      </c>
    </row>
    <row r="12" spans="1:4" ht="23.25" x14ac:dyDescent="0.35">
      <c r="A12" s="1" t="s">
        <v>57</v>
      </c>
      <c r="B12" s="43">
        <v>500</v>
      </c>
      <c r="C12" s="44">
        <v>518</v>
      </c>
      <c r="D12" t="s">
        <v>60</v>
      </c>
    </row>
    <row r="13" spans="1:4" ht="23.25" x14ac:dyDescent="0.35">
      <c r="A13" s="2" t="s">
        <v>47</v>
      </c>
      <c r="B13" s="43">
        <v>2572</v>
      </c>
      <c r="C13" s="44">
        <v>2655</v>
      </c>
    </row>
    <row r="14" spans="1:4" ht="23.25" x14ac:dyDescent="0.35">
      <c r="A14" s="1" t="s">
        <v>6</v>
      </c>
      <c r="B14" s="43">
        <v>2000</v>
      </c>
      <c r="C14" s="44">
        <v>2064</v>
      </c>
    </row>
    <row r="15" spans="1:4" ht="23.25" x14ac:dyDescent="0.35">
      <c r="A15" s="1" t="s">
        <v>7</v>
      </c>
      <c r="B15" s="43">
        <v>1000</v>
      </c>
      <c r="C15" s="44">
        <v>1040</v>
      </c>
    </row>
    <row r="16" spans="1:4" ht="23.25" x14ac:dyDescent="0.35">
      <c r="A16" s="3" t="s">
        <v>8</v>
      </c>
      <c r="B16" s="43">
        <v>1946</v>
      </c>
      <c r="C16" s="44">
        <v>2065</v>
      </c>
    </row>
    <row r="17" spans="1:4" ht="23.25" x14ac:dyDescent="0.35">
      <c r="A17" s="2" t="s">
        <v>54</v>
      </c>
      <c r="B17" s="43">
        <v>1429</v>
      </c>
      <c r="C17" s="44">
        <v>1483</v>
      </c>
    </row>
    <row r="18" spans="1:4" ht="23.25" x14ac:dyDescent="0.35">
      <c r="A18" s="1" t="s">
        <v>55</v>
      </c>
      <c r="B18" s="43">
        <v>1286</v>
      </c>
      <c r="C18" s="44">
        <v>1335</v>
      </c>
    </row>
    <row r="19" spans="1:4" ht="23.25" x14ac:dyDescent="0.35">
      <c r="A19" s="1" t="s">
        <v>58</v>
      </c>
      <c r="B19" s="43">
        <v>143</v>
      </c>
      <c r="C19" s="44">
        <v>147</v>
      </c>
      <c r="D19" t="s">
        <v>60</v>
      </c>
    </row>
    <row r="20" spans="1:4" ht="23.25" x14ac:dyDescent="0.35">
      <c r="A20" s="49" t="s">
        <v>19</v>
      </c>
      <c r="B20" s="43"/>
      <c r="C20" s="44"/>
    </row>
    <row r="21" spans="1:4" ht="23.25" x14ac:dyDescent="0.35">
      <c r="B21" s="41"/>
      <c r="C21" s="41"/>
    </row>
    <row r="22" spans="1:4" ht="23.25" x14ac:dyDescent="0.35">
      <c r="B22" s="41"/>
      <c r="C22" s="41"/>
    </row>
    <row r="23" spans="1:4" ht="23.25" x14ac:dyDescent="0.35">
      <c r="A23" t="s">
        <v>20</v>
      </c>
      <c r="B23" s="41"/>
      <c r="C23" s="41"/>
    </row>
    <row r="24" spans="1:4" ht="23.25" x14ac:dyDescent="0.35">
      <c r="A24" s="48" t="s">
        <v>21</v>
      </c>
      <c r="B24" s="45">
        <v>5060</v>
      </c>
      <c r="C24" s="46">
        <v>5064</v>
      </c>
    </row>
    <row r="25" spans="1:4" ht="23.25" x14ac:dyDescent="0.35">
      <c r="A25" s="50" t="s">
        <v>28</v>
      </c>
      <c r="B25" s="45">
        <v>5030</v>
      </c>
      <c r="C25" s="46">
        <v>5036</v>
      </c>
    </row>
    <row r="26" spans="1:4" ht="23.25" x14ac:dyDescent="0.35">
      <c r="A26" s="48" t="s">
        <v>22</v>
      </c>
      <c r="B26" s="45">
        <v>286</v>
      </c>
      <c r="C26" s="46">
        <v>291</v>
      </c>
    </row>
    <row r="27" spans="1:4" ht="23.25" x14ac:dyDescent="0.35">
      <c r="A27" s="9" t="s">
        <v>23</v>
      </c>
      <c r="B27" s="43">
        <v>1286</v>
      </c>
      <c r="C27" s="44">
        <v>1331</v>
      </c>
    </row>
    <row r="28" spans="1:4" ht="23.25" x14ac:dyDescent="0.35">
      <c r="A28" s="51" t="s">
        <v>24</v>
      </c>
      <c r="B28" s="43">
        <v>1715</v>
      </c>
      <c r="C28" s="43">
        <v>1768</v>
      </c>
    </row>
    <row r="29" spans="1:4" ht="23.25" x14ac:dyDescent="0.35">
      <c r="A29" s="51" t="s">
        <v>26</v>
      </c>
      <c r="B29" s="43">
        <v>1429</v>
      </c>
      <c r="C29" s="43">
        <v>1480</v>
      </c>
    </row>
    <row r="30" spans="1:4" ht="23.25" x14ac:dyDescent="0.35">
      <c r="A30" s="51" t="s">
        <v>25</v>
      </c>
      <c r="B30" s="43">
        <v>571</v>
      </c>
      <c r="C30" s="43">
        <v>591</v>
      </c>
    </row>
    <row r="31" spans="1:4" ht="23.25" x14ac:dyDescent="0.35">
      <c r="A31" s="52" t="s">
        <v>59</v>
      </c>
      <c r="B31" s="43">
        <v>214</v>
      </c>
      <c r="C31" s="43">
        <v>222</v>
      </c>
      <c r="D31" t="s">
        <v>60</v>
      </c>
    </row>
    <row r="32" spans="1:4" x14ac:dyDescent="0.25">
      <c r="A32" s="5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2020-12-16T13:20:47Z</cp:lastPrinted>
  <dcterms:created xsi:type="dcterms:W3CDTF">2020-05-27T14:36:03Z</dcterms:created>
  <dcterms:modified xsi:type="dcterms:W3CDTF">2021-01-12T16:18:33Z</dcterms:modified>
</cp:coreProperties>
</file>