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ol\Desktop\"/>
    </mc:Choice>
  </mc:AlternateContent>
  <xr:revisionPtr revIDLastSave="0" documentId="13_ncr:1_{3F94C608-9DD7-4210-8700-5C4CED30A33A}" xr6:coauthVersionLast="47" xr6:coauthVersionMax="47" xr10:uidLastSave="{00000000-0000-0000-0000-000000000000}"/>
  <bookViews>
    <workbookView xWindow="-110" yWindow="-110" windowWidth="38620" windowHeight="21100" xr2:uid="{198ABD53-75B7-4D71-9407-2021649638D9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50" i="1" l="1"/>
  <c r="H54" i="1"/>
  <c r="H57" i="1"/>
  <c r="I50" i="1"/>
  <c r="I54" i="1"/>
  <c r="I65" i="1"/>
  <c r="I66" i="1"/>
  <c r="I67" i="1"/>
  <c r="I68" i="1"/>
  <c r="I70" i="1"/>
  <c r="H70" i="1"/>
  <c r="G63" i="1"/>
  <c r="G67" i="1"/>
  <c r="G70" i="1"/>
  <c r="G50" i="1"/>
  <c r="G54" i="1"/>
  <c r="G57" i="1"/>
  <c r="Q33" i="1"/>
  <c r="Q37" i="1"/>
  <c r="Q40" i="1"/>
  <c r="F63" i="1"/>
  <c r="F64" i="1"/>
  <c r="F65" i="1"/>
  <c r="F66" i="1"/>
  <c r="F67" i="1"/>
  <c r="F68" i="1"/>
  <c r="F70" i="1"/>
  <c r="F62" i="1"/>
  <c r="F50" i="1"/>
  <c r="F51" i="1"/>
  <c r="F52" i="1"/>
  <c r="F53" i="1"/>
  <c r="F54" i="1"/>
  <c r="F57" i="1"/>
  <c r="F49" i="1"/>
  <c r="S32" i="1"/>
  <c r="G41" i="1"/>
  <c r="F41" i="1"/>
  <c r="T33" i="1"/>
  <c r="T34" i="1"/>
  <c r="T35" i="1"/>
  <c r="T36" i="1"/>
  <c r="T37" i="1"/>
  <c r="T38" i="1"/>
  <c r="T39" i="1"/>
  <c r="T40" i="1"/>
  <c r="T32" i="1"/>
  <c r="A39" i="1"/>
  <c r="I39" i="1"/>
  <c r="P39" i="1" s="1"/>
  <c r="Q39" i="1" s="1"/>
  <c r="S39" i="1"/>
  <c r="A33" i="1"/>
  <c r="A34" i="1"/>
  <c r="A35" i="1"/>
  <c r="A36" i="1"/>
  <c r="A37" i="1"/>
  <c r="A38" i="1"/>
  <c r="A40" i="1"/>
  <c r="A32" i="1"/>
  <c r="B33" i="1"/>
  <c r="B34" i="1"/>
  <c r="B35" i="1"/>
  <c r="B36" i="1"/>
  <c r="B37" i="1"/>
  <c r="B38" i="1"/>
  <c r="B40" i="1"/>
  <c r="B32" i="1"/>
  <c r="S33" i="1"/>
  <c r="S34" i="1"/>
  <c r="S35" i="1"/>
  <c r="S36" i="1"/>
  <c r="S37" i="1"/>
  <c r="S38" i="1"/>
  <c r="F55" i="1" s="1"/>
  <c r="S40" i="1"/>
  <c r="I40" i="1"/>
  <c r="I38" i="1"/>
  <c r="I37" i="1"/>
  <c r="I36" i="1"/>
  <c r="I35" i="1"/>
  <c r="I34" i="1"/>
  <c r="I33" i="1"/>
  <c r="I32" i="1"/>
  <c r="U23" i="1"/>
  <c r="V23" i="1" s="1"/>
  <c r="T23" i="1"/>
  <c r="O23" i="1"/>
  <c r="N23" i="1"/>
  <c r="J22" i="1" s="1"/>
  <c r="M23" i="1"/>
  <c r="L23" i="1"/>
  <c r="K23" i="1"/>
  <c r="I23" i="1"/>
  <c r="U22" i="1"/>
  <c r="V22" i="1" s="1"/>
  <c r="T22" i="1"/>
  <c r="O22" i="1"/>
  <c r="N22" i="1"/>
  <c r="M22" i="1"/>
  <c r="L22" i="1"/>
  <c r="K22" i="1"/>
  <c r="I22" i="1"/>
  <c r="U21" i="1"/>
  <c r="V21" i="1" s="1"/>
  <c r="T21" i="1"/>
  <c r="O21" i="1"/>
  <c r="N21" i="1"/>
  <c r="M21" i="1"/>
  <c r="L21" i="1"/>
  <c r="K21" i="1"/>
  <c r="I21" i="1"/>
  <c r="U20" i="1"/>
  <c r="V20" i="1" s="1"/>
  <c r="T20" i="1"/>
  <c r="O20" i="1"/>
  <c r="N20" i="1"/>
  <c r="M20" i="1"/>
  <c r="L20" i="1"/>
  <c r="K20" i="1"/>
  <c r="I20" i="1"/>
  <c r="U19" i="1"/>
  <c r="V19" i="1" s="1"/>
  <c r="T19" i="1"/>
  <c r="O19" i="1"/>
  <c r="N19" i="1"/>
  <c r="M19" i="1"/>
  <c r="L19" i="1"/>
  <c r="K19" i="1"/>
  <c r="I19" i="1"/>
  <c r="U18" i="1"/>
  <c r="V18" i="1" s="1"/>
  <c r="T18" i="1"/>
  <c r="O18" i="1"/>
  <c r="N18" i="1"/>
  <c r="M18" i="1"/>
  <c r="L18" i="1"/>
  <c r="K18" i="1"/>
  <c r="I18" i="1"/>
  <c r="U17" i="1"/>
  <c r="V17" i="1" s="1"/>
  <c r="T17" i="1"/>
  <c r="O17" i="1"/>
  <c r="N17" i="1"/>
  <c r="M17" i="1"/>
  <c r="L17" i="1"/>
  <c r="K17" i="1"/>
  <c r="I17" i="1"/>
  <c r="U16" i="1"/>
  <c r="V16" i="1" s="1"/>
  <c r="T16" i="1"/>
  <c r="O16" i="1"/>
  <c r="N16" i="1"/>
  <c r="M16" i="1"/>
  <c r="L16" i="1"/>
  <c r="K16" i="1"/>
  <c r="I16" i="1"/>
  <c r="U15" i="1"/>
  <c r="V15" i="1" s="1"/>
  <c r="T15" i="1"/>
  <c r="O15" i="1"/>
  <c r="N15" i="1"/>
  <c r="M15" i="1"/>
  <c r="L15" i="1"/>
  <c r="K15" i="1"/>
  <c r="I15" i="1"/>
  <c r="U14" i="1"/>
  <c r="V14" i="1" s="1"/>
  <c r="T14" i="1"/>
  <c r="O14" i="1"/>
  <c r="N14" i="1"/>
  <c r="M14" i="1"/>
  <c r="L14" i="1"/>
  <c r="K14" i="1"/>
  <c r="I14" i="1"/>
  <c r="U13" i="1"/>
  <c r="V13" i="1" s="1"/>
  <c r="T13" i="1"/>
  <c r="O13" i="1"/>
  <c r="N13" i="1"/>
  <c r="M13" i="1"/>
  <c r="L13" i="1"/>
  <c r="K13" i="1"/>
  <c r="I13" i="1"/>
  <c r="O12" i="1"/>
  <c r="N12" i="1"/>
  <c r="M12" i="1"/>
  <c r="L12" i="1"/>
  <c r="K12" i="1"/>
  <c r="I12" i="1"/>
  <c r="O11" i="1"/>
  <c r="N11" i="1"/>
  <c r="M11" i="1"/>
  <c r="L11" i="1"/>
  <c r="K11" i="1"/>
  <c r="I11" i="1"/>
  <c r="G56" i="1" l="1"/>
  <c r="R39" i="1"/>
  <c r="I69" i="1"/>
  <c r="B41" i="1"/>
  <c r="J12" i="1"/>
  <c r="P12" i="1" s="1"/>
  <c r="Q12" i="1" s="1"/>
  <c r="R12" i="1" s="1"/>
  <c r="J15" i="1"/>
  <c r="P15" i="1" s="1"/>
  <c r="Q15" i="1" s="1"/>
  <c r="R15" i="1" s="1"/>
  <c r="J23" i="1"/>
  <c r="J19" i="1"/>
  <c r="P19" i="1" s="1"/>
  <c r="Q19" i="1" s="1"/>
  <c r="R19" i="1" s="1"/>
  <c r="A41" i="1"/>
  <c r="P38" i="1"/>
  <c r="P35" i="1"/>
  <c r="P36" i="1"/>
  <c r="P32" i="1"/>
  <c r="P33" i="1"/>
  <c r="R33" i="1" s="1"/>
  <c r="P34" i="1"/>
  <c r="P37" i="1"/>
  <c r="R37" i="1" s="1"/>
  <c r="P40" i="1"/>
  <c r="R40" i="1" s="1"/>
  <c r="P22" i="1"/>
  <c r="Q22" i="1" s="1"/>
  <c r="R22" i="1" s="1"/>
  <c r="J20" i="1"/>
  <c r="P20" i="1" s="1"/>
  <c r="Q20" i="1" s="1"/>
  <c r="R20" i="1" s="1"/>
  <c r="P23" i="1"/>
  <c r="Q23" i="1" s="1"/>
  <c r="R23" i="1" s="1"/>
  <c r="J18" i="1"/>
  <c r="P18" i="1" s="1"/>
  <c r="Q18" i="1" s="1"/>
  <c r="R18" i="1" s="1"/>
  <c r="J16" i="1"/>
  <c r="P16" i="1" s="1"/>
  <c r="Q16" i="1" s="1"/>
  <c r="R16" i="1" s="1"/>
  <c r="J13" i="1"/>
  <c r="P13" i="1" s="1"/>
  <c r="Q13" i="1" s="1"/>
  <c r="R13" i="1" s="1"/>
  <c r="J21" i="1"/>
  <c r="P21" i="1" s="1"/>
  <c r="Q21" i="1" s="1"/>
  <c r="R21" i="1" s="1"/>
  <c r="J11" i="1"/>
  <c r="P11" i="1" s="1"/>
  <c r="Q11" i="1" s="1"/>
  <c r="R11" i="1" s="1"/>
  <c r="J17" i="1"/>
  <c r="P17" i="1" s="1"/>
  <c r="Q17" i="1" s="1"/>
  <c r="R17" i="1" s="1"/>
  <c r="J14" i="1"/>
  <c r="P14" i="1" s="1"/>
  <c r="Q14" i="1" s="1"/>
  <c r="R14" i="1" s="1"/>
  <c r="Q34" i="1" l="1"/>
  <c r="Q35" i="1"/>
  <c r="Q36" i="1"/>
  <c r="Q32" i="1"/>
  <c r="Q38" i="1"/>
  <c r="G69" i="1" s="1"/>
  <c r="H56" i="1"/>
  <c r="I56" i="1"/>
  <c r="G51" i="1" l="1"/>
  <c r="G64" i="1"/>
  <c r="H64" i="1" s="1"/>
  <c r="I64" i="1" s="1"/>
  <c r="R34" i="1"/>
  <c r="G65" i="1"/>
  <c r="G52" i="1"/>
  <c r="R35" i="1"/>
  <c r="G53" i="1"/>
  <c r="H53" i="1" s="1"/>
  <c r="G66" i="1"/>
  <c r="R36" i="1"/>
  <c r="G49" i="1"/>
  <c r="G62" i="1"/>
  <c r="R32" i="1"/>
  <c r="G68" i="1"/>
  <c r="G55" i="1"/>
  <c r="R38" i="1"/>
  <c r="I51" i="1" l="1"/>
  <c r="H51" i="1"/>
  <c r="I52" i="1"/>
  <c r="H52" i="1"/>
  <c r="H49" i="1"/>
  <c r="K49" i="1" s="1"/>
  <c r="J49" i="1"/>
  <c r="I49" i="1"/>
  <c r="L49" i="1" s="1"/>
  <c r="I55" i="1"/>
  <c r="H55" i="1"/>
</calcChain>
</file>

<file path=xl/sharedStrings.xml><?xml version="1.0" encoding="utf-8"?>
<sst xmlns="http://schemas.openxmlformats.org/spreadsheetml/2006/main" count="106" uniqueCount="72">
  <si>
    <t xml:space="preserve">BIVB + COURTAGE </t>
  </si>
  <si>
    <t xml:space="preserve"> + mise</t>
  </si>
  <si>
    <t xml:space="preserve"> + bouchons</t>
  </si>
  <si>
    <t xml:space="preserve"> + bouteille</t>
  </si>
  <si>
    <t xml:space="preserve"> + etiquette</t>
  </si>
  <si>
    <t xml:space="preserve"> + cartons</t>
  </si>
  <si>
    <t xml:space="preserve"> + capsules</t>
  </si>
  <si>
    <t xml:space="preserve"> PRIX DE REVIENT</t>
  </si>
  <si>
    <t>Prix net a fact</t>
  </si>
  <si>
    <t>aug de 5%</t>
  </si>
  <si>
    <t>Arrondi prix export</t>
  </si>
  <si>
    <t>Arrondi prix usa</t>
  </si>
  <si>
    <t>Arrondi prix pro</t>
  </si>
  <si>
    <t>Arrondi prix ttc</t>
  </si>
  <si>
    <t>cpa</t>
  </si>
  <si>
    <t xml:space="preserve">Pieces </t>
  </si>
  <si>
    <t>Charmes</t>
  </si>
  <si>
    <t>Clos Vougeot</t>
  </si>
  <si>
    <t>fp</t>
  </si>
  <si>
    <t>Chaniere</t>
  </si>
  <si>
    <t>Gevrey leclerc</t>
  </si>
  <si>
    <t>Gevrey rebourseau</t>
  </si>
  <si>
    <t>Gevrey 2021 lissé entre les 2</t>
  </si>
  <si>
    <t>Ladoix 1</t>
  </si>
  <si>
    <t>Gerey 1 er cru COMBE AU MOINE</t>
  </si>
  <si>
    <t>CHB 1er cru aux echanges</t>
  </si>
  <si>
    <t>clos vougeot</t>
  </si>
  <si>
    <t>charmes</t>
  </si>
  <si>
    <t>Suchots</t>
  </si>
  <si>
    <t>COTES DE NUITS</t>
  </si>
  <si>
    <t>aug de 20%</t>
  </si>
  <si>
    <t>Vendanges</t>
  </si>
  <si>
    <t>x</t>
  </si>
  <si>
    <t>CHB 1er cru les fuees</t>
  </si>
  <si>
    <t>Raisins</t>
  </si>
  <si>
    <t>Pieces</t>
  </si>
  <si>
    <t xml:space="preserve"> + cire et amortissement machine sur 2 nas</t>
  </si>
  <si>
    <t xml:space="preserve"> PRIX DE REVIENT hors vendange</t>
  </si>
  <si>
    <t>BASE 2021 et estimation</t>
  </si>
  <si>
    <t>Aloxe 1er cru</t>
  </si>
  <si>
    <t>Beaumont</t>
  </si>
  <si>
    <t>Cout CPA</t>
  </si>
  <si>
    <t>CPA</t>
  </si>
  <si>
    <t>FP</t>
  </si>
  <si>
    <t>2022 RESTE A VENDRE</t>
  </si>
  <si>
    <t>A</t>
  </si>
  <si>
    <t>Clos vougeot</t>
  </si>
  <si>
    <t>25 Pieces de Gevrey au total . On en vend 3 a Chapuis donc reste 22 avec 5 pour CP et 17 pour FP</t>
  </si>
  <si>
    <t>Nb de bouteilles FP</t>
  </si>
  <si>
    <t>Nb de bouteilles CP</t>
  </si>
  <si>
    <t>Cout fp</t>
  </si>
  <si>
    <t>Prix EXP</t>
  </si>
  <si>
    <t>Prix US</t>
  </si>
  <si>
    <t>Prix PRO</t>
  </si>
  <si>
    <t xml:space="preserve">NB </t>
  </si>
  <si>
    <t xml:space="preserve">BT </t>
  </si>
  <si>
    <t>CP</t>
  </si>
  <si>
    <t>€</t>
  </si>
  <si>
    <t>Prix CARO</t>
  </si>
  <si>
    <t>Prix arrondis</t>
  </si>
  <si>
    <t>Hautes cotes de nuits blancs</t>
  </si>
  <si>
    <t>En MG</t>
  </si>
  <si>
    <t>US</t>
  </si>
  <si>
    <t>PRO</t>
  </si>
  <si>
    <t>Car on revendra 3 pieces à Chapuis donc il en reste 25 - 3 = 22 réparties 5 pour CP et 17 pour FP</t>
  </si>
  <si>
    <t>PRIX POUR 2022</t>
  </si>
  <si>
    <t>PRIX 2021</t>
  </si>
  <si>
    <t>EX</t>
  </si>
  <si>
    <t>Gevrey leclerc prix fixe</t>
  </si>
  <si>
    <t>&lt;</t>
  </si>
  <si>
    <t>CHB1ER CRU ECH</t>
  </si>
  <si>
    <t>bourgogne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</si>
</sst>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FF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1" xfId="0" applyBorder="1"/>
    <xf numFmtId="2" fontId="0" fillId="0" borderId="1" xfId="0" applyNumberFormat="1" applyBorder="1"/>
    <xf numFmtId="2" fontId="0" fillId="2" borderId="1" xfId="0" applyNumberFormat="1" applyFill="1" applyBorder="1"/>
    <xf numFmtId="0" fontId="0" fillId="2" borderId="1" xfId="0" applyFill="1" applyBorder="1"/>
    <xf numFmtId="0" fontId="1" fillId="3" borderId="1" xfId="0" applyFont="1" applyFill="1" applyBorder="1"/>
    <xf numFmtId="0" fontId="0" fillId="3" borderId="0" xfId="0" applyFill="1"/>
    <xf numFmtId="0" fontId="0" fillId="4" borderId="0" xfId="0" applyFill="1"/>
    <xf numFmtId="0" fontId="0" fillId="4" borderId="1" xfId="0" applyFill="1" applyBorder="1"/>
    <xf numFmtId="0" fontId="0" fillId="3" borderId="1" xfId="0" applyFill="1" applyBorder="1"/>
    <xf numFmtId="0" fontId="3" fillId="0" borderId="0" xfId="0" applyFont="1"/>
    <xf numFmtId="0" fontId="0" fillId="5" borderId="1" xfId="0" applyFill="1" applyBorder="1"/>
    <xf numFmtId="0" fontId="4" fillId="0" borderId="1" xfId="0" applyFont="1" applyBorder="1"/>
    <xf numFmtId="1" fontId="0" fillId="0" borderId="1" xfId="0" applyNumberFormat="1" applyBorder="1"/>
    <xf numFmtId="0" fontId="1" fillId="2" borderId="1" xfId="0" applyFont="1" applyFill="1" applyBorder="1"/>
    <xf numFmtId="1" fontId="0" fillId="2" borderId="1" xfId="0" applyNumberFormat="1" applyFill="1" applyBorder="1"/>
    <xf numFmtId="1" fontId="0" fillId="2" borderId="0" xfId="0" applyNumberFormat="1" applyFill="1"/>
    <xf numFmtId="1" fontId="1" fillId="2" borderId="1" xfId="0" applyNumberFormat="1" applyFont="1" applyFill="1" applyBorder="1"/>
    <xf numFmtId="0" fontId="0" fillId="0" borderId="0" xfId="0" applyAlignment="1">
      <alignment wrapText="1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0" fillId="0" borderId="2" xfId="0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65CB7E-A104-4947-BAD1-6D04378279A8}">
  <sheetPr>
    <pageSetUpPr fitToPage="1"/>
  </sheetPr>
  <dimension ref="A8:V71"/>
  <sheetViews>
    <sheetView tabSelected="1" topLeftCell="A19" workbookViewId="0">
      <selection activeCell="R38" sqref="R38"/>
    </sheetView>
  </sheetViews>
  <sheetFormatPr baseColWidth="10" defaultRowHeight="14.5" x14ac:dyDescent="0.35"/>
  <cols>
    <col min="4" max="4" width="30.1796875" customWidth="1"/>
    <col min="5" max="6" width="9.54296875" customWidth="1"/>
    <col min="7" max="7" width="5.81640625" customWidth="1"/>
    <col min="8" max="8" width="12.7265625" customWidth="1"/>
    <col min="10" max="10" width="7.81640625" customWidth="1"/>
    <col min="14" max="14" width="8.453125" customWidth="1"/>
    <col min="16" max="16" width="16.26953125" customWidth="1"/>
  </cols>
  <sheetData>
    <row r="8" spans="1:22" x14ac:dyDescent="0.35">
      <c r="I8" s="18" t="s">
        <v>0</v>
      </c>
      <c r="J8" s="18" t="s">
        <v>1</v>
      </c>
      <c r="K8" s="18" t="s">
        <v>2</v>
      </c>
      <c r="L8" s="18" t="s">
        <v>3</v>
      </c>
      <c r="M8" s="18" t="s">
        <v>4</v>
      </c>
      <c r="N8" s="18" t="s">
        <v>5</v>
      </c>
      <c r="O8" s="18" t="s">
        <v>6</v>
      </c>
      <c r="P8" s="18" t="s">
        <v>7</v>
      </c>
      <c r="Q8" s="18" t="s">
        <v>8</v>
      </c>
      <c r="R8" s="18" t="s">
        <v>9</v>
      </c>
      <c r="S8" s="18" t="s">
        <v>10</v>
      </c>
      <c r="T8" s="18" t="s">
        <v>11</v>
      </c>
      <c r="U8" s="18" t="s">
        <v>12</v>
      </c>
      <c r="V8" s="18" t="s">
        <v>13</v>
      </c>
    </row>
    <row r="9" spans="1:22" x14ac:dyDescent="0.35">
      <c r="I9" s="18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</row>
    <row r="10" spans="1:22" x14ac:dyDescent="0.35">
      <c r="A10" t="s">
        <v>14</v>
      </c>
      <c r="D10" t="s">
        <v>15</v>
      </c>
      <c r="I10" s="18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spans="1:22" x14ac:dyDescent="0.35">
      <c r="D11" s="1" t="s">
        <v>16</v>
      </c>
      <c r="E11" s="1">
        <v>2021</v>
      </c>
      <c r="F11" s="1"/>
      <c r="G11" s="1">
        <v>1</v>
      </c>
      <c r="H11" s="1">
        <v>33000</v>
      </c>
      <c r="I11" s="1">
        <f t="shared" ref="I11:I23" si="0">H11*1.05</f>
        <v>34650</v>
      </c>
      <c r="J11" s="1">
        <f t="shared" ref="J11:J23" si="1">$N$23</f>
        <v>0</v>
      </c>
      <c r="K11" s="1">
        <f t="shared" ref="K11:K23" si="2">$N$24</f>
        <v>0</v>
      </c>
      <c r="L11" s="1">
        <f t="shared" ref="L11:L23" si="3">$N$25</f>
        <v>0</v>
      </c>
      <c r="M11" s="1">
        <f t="shared" ref="M11:M23" si="4">$N$27</f>
        <v>0</v>
      </c>
      <c r="N11" s="1">
        <f t="shared" ref="N11:N23" si="5">$N$28</f>
        <v>0</v>
      </c>
      <c r="O11" s="1">
        <f t="shared" ref="O11:O23" si="6">$N$26</f>
        <v>0</v>
      </c>
      <c r="P11" s="1">
        <f t="shared" ref="P11:P23" si="7">(I11/285)+J11+K11+L11+M11+N11+O11+1</f>
        <v>122.57894736842105</v>
      </c>
      <c r="Q11" s="1">
        <f t="shared" ref="Q11:Q23" si="8">P11*2</f>
        <v>245.15789473684211</v>
      </c>
      <c r="R11" s="1">
        <f t="shared" ref="R11:R23" si="9">Q11/0.95</f>
        <v>258.06094182825484</v>
      </c>
      <c r="S11" s="2">
        <v>270</v>
      </c>
      <c r="T11" s="2"/>
      <c r="U11" s="1"/>
      <c r="V11" s="2"/>
    </row>
    <row r="12" spans="1:22" x14ac:dyDescent="0.35">
      <c r="D12" s="1" t="s">
        <v>17</v>
      </c>
      <c r="E12" s="1">
        <v>2021</v>
      </c>
      <c r="F12" s="1"/>
      <c r="G12" s="1">
        <v>1</v>
      </c>
      <c r="H12" s="1">
        <v>28000</v>
      </c>
      <c r="I12" s="1">
        <f t="shared" si="0"/>
        <v>29400</v>
      </c>
      <c r="J12" s="1">
        <f t="shared" si="1"/>
        <v>0</v>
      </c>
      <c r="K12" s="1">
        <f t="shared" si="2"/>
        <v>0</v>
      </c>
      <c r="L12" s="1">
        <f t="shared" si="3"/>
        <v>0</v>
      </c>
      <c r="M12" s="1">
        <f t="shared" si="4"/>
        <v>0</v>
      </c>
      <c r="N12" s="1">
        <f t="shared" si="5"/>
        <v>0</v>
      </c>
      <c r="O12" s="1">
        <f t="shared" si="6"/>
        <v>0</v>
      </c>
      <c r="P12" s="1">
        <f t="shared" si="7"/>
        <v>104.15789473684211</v>
      </c>
      <c r="Q12" s="1">
        <f t="shared" si="8"/>
        <v>208.31578947368422</v>
      </c>
      <c r="R12" s="1">
        <f t="shared" si="9"/>
        <v>219.27977839335182</v>
      </c>
      <c r="S12" s="2">
        <v>225</v>
      </c>
      <c r="T12" s="2"/>
      <c r="U12" s="1"/>
      <c r="V12" s="2"/>
    </row>
    <row r="13" spans="1:22" x14ac:dyDescent="0.35">
      <c r="A13" t="s">
        <v>18</v>
      </c>
      <c r="D13" s="1" t="s">
        <v>19</v>
      </c>
      <c r="E13" s="1">
        <v>2021</v>
      </c>
      <c r="F13" s="1"/>
      <c r="G13" s="1">
        <v>3</v>
      </c>
      <c r="H13" s="1">
        <v>7180</v>
      </c>
      <c r="I13" s="1">
        <f t="shared" si="0"/>
        <v>7539</v>
      </c>
      <c r="J13" s="1">
        <f t="shared" si="1"/>
        <v>0</v>
      </c>
      <c r="K13" s="1">
        <f t="shared" si="2"/>
        <v>0</v>
      </c>
      <c r="L13" s="1">
        <f t="shared" si="3"/>
        <v>0</v>
      </c>
      <c r="M13" s="1">
        <f t="shared" si="4"/>
        <v>0</v>
      </c>
      <c r="N13" s="1">
        <f t="shared" si="5"/>
        <v>0</v>
      </c>
      <c r="O13" s="1">
        <f t="shared" si="6"/>
        <v>0</v>
      </c>
      <c r="P13" s="1">
        <f t="shared" si="7"/>
        <v>27.452631578947368</v>
      </c>
      <c r="Q13" s="1">
        <f t="shared" si="8"/>
        <v>54.905263157894737</v>
      </c>
      <c r="R13" s="1">
        <f t="shared" si="9"/>
        <v>57.795013850415515</v>
      </c>
      <c r="S13" s="3">
        <v>64</v>
      </c>
      <c r="T13" s="2">
        <f t="shared" ref="T13:T23" si="10">S13/0.95</f>
        <v>67.368421052631575</v>
      </c>
      <c r="U13" s="1">
        <f t="shared" ref="U13:U23" si="11">S13/0.8</f>
        <v>80</v>
      </c>
      <c r="V13" s="2">
        <f t="shared" ref="V13:V23" si="12">U13/0.9*1.2</f>
        <v>106.66666666666666</v>
      </c>
    </row>
    <row r="14" spans="1:22" x14ac:dyDescent="0.35">
      <c r="D14" s="1" t="s">
        <v>20</v>
      </c>
      <c r="E14" s="1">
        <v>2021</v>
      </c>
      <c r="F14" s="1"/>
      <c r="G14" s="1">
        <v>10</v>
      </c>
      <c r="H14" s="1">
        <v>5000</v>
      </c>
      <c r="I14" s="1">
        <f t="shared" si="0"/>
        <v>5250</v>
      </c>
      <c r="J14" s="1">
        <f t="shared" si="1"/>
        <v>0</v>
      </c>
      <c r="K14" s="1">
        <f t="shared" si="2"/>
        <v>0</v>
      </c>
      <c r="L14" s="1">
        <f t="shared" si="3"/>
        <v>0</v>
      </c>
      <c r="M14" s="1">
        <f t="shared" si="4"/>
        <v>0</v>
      </c>
      <c r="N14" s="1">
        <f t="shared" si="5"/>
        <v>0</v>
      </c>
      <c r="O14" s="1">
        <f t="shared" si="6"/>
        <v>0</v>
      </c>
      <c r="P14" s="1">
        <f t="shared" si="7"/>
        <v>19.421052631578949</v>
      </c>
      <c r="Q14" s="1">
        <f t="shared" si="8"/>
        <v>38.842105263157897</v>
      </c>
      <c r="R14" s="1">
        <f t="shared" si="9"/>
        <v>40.88642659279779</v>
      </c>
      <c r="S14" s="3">
        <v>46</v>
      </c>
      <c r="T14" s="3">
        <f t="shared" si="10"/>
        <v>48.421052631578952</v>
      </c>
      <c r="U14" s="4">
        <f t="shared" si="11"/>
        <v>57.5</v>
      </c>
      <c r="V14" s="3">
        <f t="shared" si="12"/>
        <v>76.666666666666657</v>
      </c>
    </row>
    <row r="15" spans="1:22" x14ac:dyDescent="0.35">
      <c r="D15" s="1" t="s">
        <v>21</v>
      </c>
      <c r="E15" s="1">
        <v>2021</v>
      </c>
      <c r="F15" s="1"/>
      <c r="G15" s="1">
        <v>15</v>
      </c>
      <c r="H15" s="1">
        <v>6361</v>
      </c>
      <c r="I15" s="1">
        <f t="shared" si="0"/>
        <v>6679.05</v>
      </c>
      <c r="J15" s="1">
        <f t="shared" si="1"/>
        <v>0</v>
      </c>
      <c r="K15" s="1">
        <f t="shared" si="2"/>
        <v>0</v>
      </c>
      <c r="L15" s="1">
        <f t="shared" si="3"/>
        <v>0</v>
      </c>
      <c r="M15" s="1">
        <f t="shared" si="4"/>
        <v>0</v>
      </c>
      <c r="N15" s="1">
        <f t="shared" si="5"/>
        <v>0</v>
      </c>
      <c r="O15" s="1">
        <f t="shared" si="6"/>
        <v>0</v>
      </c>
      <c r="P15" s="1">
        <f t="shared" si="7"/>
        <v>24.435263157894738</v>
      </c>
      <c r="Q15" s="1">
        <f t="shared" si="8"/>
        <v>48.870526315789476</v>
      </c>
      <c r="R15" s="1">
        <f t="shared" si="9"/>
        <v>51.442659279778397</v>
      </c>
      <c r="S15" s="2">
        <v>57</v>
      </c>
      <c r="T15" s="2">
        <f t="shared" si="10"/>
        <v>60</v>
      </c>
      <c r="U15" s="1">
        <f t="shared" si="11"/>
        <v>71.25</v>
      </c>
      <c r="V15" s="2">
        <f t="shared" si="12"/>
        <v>95</v>
      </c>
    </row>
    <row r="16" spans="1:22" x14ac:dyDescent="0.35">
      <c r="D16" s="1" t="s">
        <v>22</v>
      </c>
      <c r="E16" s="1">
        <v>2021</v>
      </c>
      <c r="F16" s="1"/>
      <c r="G16" s="1">
        <v>20.5</v>
      </c>
      <c r="H16" s="1">
        <v>5332</v>
      </c>
      <c r="I16" s="1">
        <f t="shared" si="0"/>
        <v>5598.6</v>
      </c>
      <c r="J16" s="1">
        <f t="shared" si="1"/>
        <v>0</v>
      </c>
      <c r="K16" s="1">
        <f t="shared" si="2"/>
        <v>0</v>
      </c>
      <c r="L16" s="1">
        <f t="shared" si="3"/>
        <v>0</v>
      </c>
      <c r="M16" s="1">
        <f t="shared" si="4"/>
        <v>0</v>
      </c>
      <c r="N16" s="1">
        <f t="shared" si="5"/>
        <v>0</v>
      </c>
      <c r="O16" s="1">
        <f t="shared" si="6"/>
        <v>0</v>
      </c>
      <c r="P16" s="1">
        <f t="shared" si="7"/>
        <v>20.644210526315792</v>
      </c>
      <c r="Q16" s="1">
        <f t="shared" si="8"/>
        <v>41.288421052631584</v>
      </c>
      <c r="R16" s="1">
        <f t="shared" si="9"/>
        <v>43.461495844875351</v>
      </c>
      <c r="S16" s="2">
        <v>47</v>
      </c>
      <c r="T16" s="2">
        <f t="shared" si="10"/>
        <v>49.473684210526315</v>
      </c>
      <c r="U16" s="1">
        <f t="shared" si="11"/>
        <v>58.75</v>
      </c>
      <c r="V16" s="2">
        <f t="shared" si="12"/>
        <v>78.333333333333329</v>
      </c>
    </row>
    <row r="17" spans="1:22" x14ac:dyDescent="0.35">
      <c r="D17" s="1" t="s">
        <v>23</v>
      </c>
      <c r="E17" s="1">
        <v>2021</v>
      </c>
      <c r="F17" s="1"/>
      <c r="G17" s="1">
        <v>10</v>
      </c>
      <c r="H17" s="1">
        <v>2000</v>
      </c>
      <c r="I17" s="4">
        <f t="shared" si="0"/>
        <v>2100</v>
      </c>
      <c r="J17" s="4">
        <f t="shared" si="1"/>
        <v>0</v>
      </c>
      <c r="K17" s="4">
        <f t="shared" si="2"/>
        <v>0</v>
      </c>
      <c r="L17" s="4">
        <f t="shared" si="3"/>
        <v>0</v>
      </c>
      <c r="M17" s="4">
        <f t="shared" si="4"/>
        <v>0</v>
      </c>
      <c r="N17" s="4">
        <f t="shared" si="5"/>
        <v>0</v>
      </c>
      <c r="O17" s="4">
        <f t="shared" si="6"/>
        <v>0</v>
      </c>
      <c r="P17" s="4">
        <f t="shared" si="7"/>
        <v>8.3684210526315788</v>
      </c>
      <c r="Q17" s="4">
        <f t="shared" si="8"/>
        <v>16.736842105263158</v>
      </c>
      <c r="R17" s="1">
        <f t="shared" si="9"/>
        <v>17.617728531855956</v>
      </c>
      <c r="S17" s="3">
        <v>23</v>
      </c>
      <c r="T17" s="3">
        <f t="shared" si="10"/>
        <v>24.210526315789476</v>
      </c>
      <c r="U17" s="4">
        <f t="shared" si="11"/>
        <v>28.75</v>
      </c>
      <c r="V17" s="3">
        <f t="shared" si="12"/>
        <v>38.333333333333329</v>
      </c>
    </row>
    <row r="18" spans="1:22" x14ac:dyDescent="0.35">
      <c r="D18" s="1" t="s">
        <v>24</v>
      </c>
      <c r="E18" s="1">
        <v>2021</v>
      </c>
      <c r="F18" s="1"/>
      <c r="G18" s="1">
        <v>2</v>
      </c>
      <c r="H18" s="1">
        <v>10000</v>
      </c>
      <c r="I18" s="1">
        <f t="shared" si="0"/>
        <v>10500</v>
      </c>
      <c r="J18" s="1">
        <f t="shared" si="1"/>
        <v>0</v>
      </c>
      <c r="K18" s="1">
        <f t="shared" si="2"/>
        <v>0</v>
      </c>
      <c r="L18" s="1">
        <f t="shared" si="3"/>
        <v>0</v>
      </c>
      <c r="M18" s="1">
        <f t="shared" si="4"/>
        <v>0</v>
      </c>
      <c r="N18" s="1">
        <f t="shared" si="5"/>
        <v>0</v>
      </c>
      <c r="O18" s="1">
        <f t="shared" si="6"/>
        <v>0</v>
      </c>
      <c r="P18" s="1">
        <f t="shared" si="7"/>
        <v>37.842105263157897</v>
      </c>
      <c r="Q18" s="1">
        <f t="shared" si="8"/>
        <v>75.684210526315795</v>
      </c>
      <c r="R18" s="1">
        <f t="shared" si="9"/>
        <v>79.66759002770084</v>
      </c>
      <c r="S18" s="2">
        <v>85</v>
      </c>
      <c r="T18" s="2">
        <f t="shared" si="10"/>
        <v>89.473684210526315</v>
      </c>
      <c r="U18" s="1">
        <f t="shared" si="11"/>
        <v>106.25</v>
      </c>
      <c r="V18" s="2">
        <f t="shared" si="12"/>
        <v>141.66666666666666</v>
      </c>
    </row>
    <row r="19" spans="1:22" x14ac:dyDescent="0.35">
      <c r="D19" s="1" t="s">
        <v>25</v>
      </c>
      <c r="E19" s="1">
        <v>2021</v>
      </c>
      <c r="F19" s="1"/>
      <c r="G19" s="1">
        <v>1</v>
      </c>
      <c r="H19" s="1">
        <v>15000</v>
      </c>
      <c r="I19" s="1">
        <f t="shared" si="0"/>
        <v>15750</v>
      </c>
      <c r="J19" s="1">
        <f t="shared" si="1"/>
        <v>0</v>
      </c>
      <c r="K19" s="1">
        <f t="shared" si="2"/>
        <v>0</v>
      </c>
      <c r="L19" s="1">
        <f t="shared" si="3"/>
        <v>0</v>
      </c>
      <c r="M19" s="1">
        <f t="shared" si="4"/>
        <v>0</v>
      </c>
      <c r="N19" s="1">
        <f t="shared" si="5"/>
        <v>0</v>
      </c>
      <c r="O19" s="1">
        <f t="shared" si="6"/>
        <v>0</v>
      </c>
      <c r="P19" s="1">
        <f t="shared" si="7"/>
        <v>56.263157894736842</v>
      </c>
      <c r="Q19" s="1">
        <f t="shared" si="8"/>
        <v>112.52631578947368</v>
      </c>
      <c r="R19" s="1">
        <f t="shared" si="9"/>
        <v>118.44875346260389</v>
      </c>
      <c r="S19" s="2">
        <v>120</v>
      </c>
      <c r="T19" s="2">
        <f t="shared" si="10"/>
        <v>126.31578947368422</v>
      </c>
      <c r="U19" s="1">
        <f t="shared" si="11"/>
        <v>150</v>
      </c>
      <c r="V19" s="2">
        <f t="shared" si="12"/>
        <v>199.99999999999997</v>
      </c>
    </row>
    <row r="20" spans="1:22" x14ac:dyDescent="0.35">
      <c r="D20" s="1" t="s">
        <v>26</v>
      </c>
      <c r="E20" s="1">
        <v>2021</v>
      </c>
      <c r="F20" s="1"/>
      <c r="G20" s="1">
        <v>2</v>
      </c>
      <c r="H20" s="1">
        <v>28000</v>
      </c>
      <c r="I20" s="1">
        <f t="shared" si="0"/>
        <v>29400</v>
      </c>
      <c r="J20" s="1">
        <f t="shared" si="1"/>
        <v>0</v>
      </c>
      <c r="K20" s="1">
        <f t="shared" si="2"/>
        <v>0</v>
      </c>
      <c r="L20" s="1">
        <f t="shared" si="3"/>
        <v>0</v>
      </c>
      <c r="M20" s="1">
        <f t="shared" si="4"/>
        <v>0</v>
      </c>
      <c r="N20" s="1">
        <f t="shared" si="5"/>
        <v>0</v>
      </c>
      <c r="O20" s="1">
        <f t="shared" si="6"/>
        <v>0</v>
      </c>
      <c r="P20" s="1">
        <f t="shared" si="7"/>
        <v>104.15789473684211</v>
      </c>
      <c r="Q20" s="1">
        <f t="shared" si="8"/>
        <v>208.31578947368422</v>
      </c>
      <c r="R20" s="1">
        <f t="shared" si="9"/>
        <v>219.27977839335182</v>
      </c>
      <c r="S20" s="2">
        <v>225</v>
      </c>
      <c r="T20" s="2">
        <f t="shared" si="10"/>
        <v>236.84210526315792</v>
      </c>
      <c r="U20" s="1">
        <f t="shared" si="11"/>
        <v>281.25</v>
      </c>
      <c r="V20" s="2">
        <f t="shared" si="12"/>
        <v>375</v>
      </c>
    </row>
    <row r="21" spans="1:22" x14ac:dyDescent="0.35">
      <c r="D21" s="1" t="s">
        <v>27</v>
      </c>
      <c r="E21" s="1">
        <v>2021</v>
      </c>
      <c r="F21" s="1"/>
      <c r="G21" s="1">
        <v>2</v>
      </c>
      <c r="H21" s="1">
        <v>33000</v>
      </c>
      <c r="I21" s="1">
        <f t="shared" si="0"/>
        <v>34650</v>
      </c>
      <c r="J21" s="1">
        <f t="shared" si="1"/>
        <v>0</v>
      </c>
      <c r="K21" s="1">
        <f t="shared" si="2"/>
        <v>0</v>
      </c>
      <c r="L21" s="1">
        <f t="shared" si="3"/>
        <v>0</v>
      </c>
      <c r="M21" s="1">
        <f t="shared" si="4"/>
        <v>0</v>
      </c>
      <c r="N21" s="1">
        <f t="shared" si="5"/>
        <v>0</v>
      </c>
      <c r="O21" s="1">
        <f t="shared" si="6"/>
        <v>0</v>
      </c>
      <c r="P21" s="1">
        <f t="shared" si="7"/>
        <v>122.57894736842105</v>
      </c>
      <c r="Q21" s="1">
        <f t="shared" si="8"/>
        <v>245.15789473684211</v>
      </c>
      <c r="R21" s="1">
        <f t="shared" si="9"/>
        <v>258.06094182825484</v>
      </c>
      <c r="S21" s="2">
        <v>270</v>
      </c>
      <c r="T21" s="2">
        <f t="shared" si="10"/>
        <v>284.21052631578948</v>
      </c>
      <c r="U21" s="1">
        <f t="shared" si="11"/>
        <v>337.5</v>
      </c>
      <c r="V21" s="2">
        <f t="shared" si="12"/>
        <v>450</v>
      </c>
    </row>
    <row r="22" spans="1:22" x14ac:dyDescent="0.35">
      <c r="D22" s="1" t="s">
        <v>28</v>
      </c>
      <c r="E22" s="1">
        <v>2021</v>
      </c>
      <c r="F22" s="1"/>
      <c r="G22" s="1">
        <v>2</v>
      </c>
      <c r="H22" s="1">
        <v>15000</v>
      </c>
      <c r="I22" s="1">
        <f t="shared" si="0"/>
        <v>15750</v>
      </c>
      <c r="J22" s="1">
        <f t="shared" si="1"/>
        <v>0</v>
      </c>
      <c r="K22" s="1">
        <f t="shared" si="2"/>
        <v>0</v>
      </c>
      <c r="L22" s="1">
        <f t="shared" si="3"/>
        <v>0</v>
      </c>
      <c r="M22" s="1">
        <f t="shared" si="4"/>
        <v>0</v>
      </c>
      <c r="N22" s="1">
        <f t="shared" si="5"/>
        <v>0</v>
      </c>
      <c r="O22" s="1">
        <f t="shared" si="6"/>
        <v>0</v>
      </c>
      <c r="P22" s="1">
        <f t="shared" si="7"/>
        <v>56.263157894736842</v>
      </c>
      <c r="Q22" s="1">
        <f t="shared" si="8"/>
        <v>112.52631578947368</v>
      </c>
      <c r="R22" s="1">
        <f t="shared" si="9"/>
        <v>118.44875346260389</v>
      </c>
      <c r="S22" s="2">
        <v>125</v>
      </c>
      <c r="T22" s="2">
        <f t="shared" si="10"/>
        <v>131.57894736842107</v>
      </c>
      <c r="U22" s="1">
        <f t="shared" si="11"/>
        <v>156.25</v>
      </c>
      <c r="V22" s="2">
        <f t="shared" si="12"/>
        <v>208.33333333333334</v>
      </c>
    </row>
    <row r="23" spans="1:22" x14ac:dyDescent="0.35">
      <c r="D23" s="1" t="s">
        <v>29</v>
      </c>
      <c r="E23" s="1">
        <v>2021</v>
      </c>
      <c r="F23" s="1"/>
      <c r="G23" s="1">
        <v>1</v>
      </c>
      <c r="H23" s="1">
        <v>2624</v>
      </c>
      <c r="I23" s="1">
        <f t="shared" si="0"/>
        <v>2755.2000000000003</v>
      </c>
      <c r="J23" s="1">
        <f t="shared" si="1"/>
        <v>0</v>
      </c>
      <c r="K23" s="1">
        <f t="shared" si="2"/>
        <v>0</v>
      </c>
      <c r="L23" s="1">
        <f t="shared" si="3"/>
        <v>0</v>
      </c>
      <c r="M23" s="1">
        <f t="shared" si="4"/>
        <v>0</v>
      </c>
      <c r="N23" s="1">
        <f t="shared" si="5"/>
        <v>0</v>
      </c>
      <c r="O23" s="1">
        <f t="shared" si="6"/>
        <v>0</v>
      </c>
      <c r="P23" s="1">
        <f t="shared" si="7"/>
        <v>10.667368421052632</v>
      </c>
      <c r="Q23" s="1">
        <f t="shared" si="8"/>
        <v>21.334736842105265</v>
      </c>
      <c r="R23" s="1">
        <f t="shared" si="9"/>
        <v>22.457617728531858</v>
      </c>
      <c r="S23" s="3">
        <v>29</v>
      </c>
      <c r="T23" s="4">
        <f t="shared" si="10"/>
        <v>30.526315789473685</v>
      </c>
      <c r="U23" s="4">
        <f t="shared" si="11"/>
        <v>36.25</v>
      </c>
      <c r="V23" s="4">
        <f t="shared" si="12"/>
        <v>48.333333333333336</v>
      </c>
    </row>
    <row r="27" spans="1:22" ht="21" x14ac:dyDescent="0.5">
      <c r="D27" s="19" t="s">
        <v>44</v>
      </c>
      <c r="E27" s="19"/>
      <c r="F27" s="19"/>
      <c r="G27" s="19"/>
      <c r="H27" s="19"/>
      <c r="I27" s="19"/>
      <c r="J27" s="19"/>
      <c r="K27" s="19"/>
      <c r="L27" t="s">
        <v>45</v>
      </c>
    </row>
    <row r="28" spans="1:22" x14ac:dyDescent="0.35">
      <c r="D28" t="s">
        <v>47</v>
      </c>
    </row>
    <row r="29" spans="1:22" x14ac:dyDescent="0.35">
      <c r="I29" s="18" t="s">
        <v>0</v>
      </c>
      <c r="J29" s="18" t="s">
        <v>1</v>
      </c>
      <c r="K29" s="18" t="s">
        <v>2</v>
      </c>
      <c r="L29" s="18" t="s">
        <v>3</v>
      </c>
      <c r="M29" s="18" t="s">
        <v>4</v>
      </c>
      <c r="N29" s="18" t="s">
        <v>5</v>
      </c>
      <c r="O29" s="18" t="s">
        <v>36</v>
      </c>
      <c r="P29" s="18" t="s">
        <v>37</v>
      </c>
      <c r="Q29" s="18" t="s">
        <v>8</v>
      </c>
      <c r="R29" s="18" t="s">
        <v>30</v>
      </c>
      <c r="S29" s="18" t="s">
        <v>48</v>
      </c>
      <c r="T29" s="18" t="s">
        <v>49</v>
      </c>
    </row>
    <row r="30" spans="1:22" x14ac:dyDescent="0.35">
      <c r="A30" t="s">
        <v>50</v>
      </c>
      <c r="B30" t="s">
        <v>41</v>
      </c>
      <c r="C30" t="s">
        <v>31</v>
      </c>
      <c r="H30" s="18" t="s">
        <v>38</v>
      </c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</row>
    <row r="31" spans="1:22" x14ac:dyDescent="0.35">
      <c r="D31" t="s">
        <v>15</v>
      </c>
      <c r="F31" t="s">
        <v>42</v>
      </c>
      <c r="G31" t="s">
        <v>43</v>
      </c>
      <c r="H31" s="21"/>
      <c r="I31" s="18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</row>
    <row r="32" spans="1:22" x14ac:dyDescent="0.35">
      <c r="A32" s="1">
        <f>G32*H32</f>
        <v>17002.5</v>
      </c>
      <c r="B32" s="1">
        <f>F32*H32</f>
        <v>0</v>
      </c>
      <c r="C32" s="1" t="s">
        <v>32</v>
      </c>
      <c r="D32" s="5" t="s">
        <v>19</v>
      </c>
      <c r="E32" s="1">
        <v>2022</v>
      </c>
      <c r="F32" s="1"/>
      <c r="G32" s="12">
        <v>2.5</v>
      </c>
      <c r="H32" s="12">
        <v>6801</v>
      </c>
      <c r="I32" s="1">
        <f t="shared" ref="I32:I40" si="13">H32*1.05</f>
        <v>7141.05</v>
      </c>
      <c r="J32" s="1">
        <v>0</v>
      </c>
      <c r="K32" s="1">
        <v>1.5</v>
      </c>
      <c r="L32" s="1">
        <v>1</v>
      </c>
      <c r="M32" s="1">
        <v>1</v>
      </c>
      <c r="N32" s="1">
        <v>0.5</v>
      </c>
      <c r="O32" s="1">
        <v>1</v>
      </c>
      <c r="P32" s="1">
        <f t="shared" ref="P32:P40" si="14">(I32/285)+J32+K32+L32+M32+N32+O32+1</f>
        <v>31.056315789473686</v>
      </c>
      <c r="Q32" s="1">
        <f>P32*2</f>
        <v>62.112631578947372</v>
      </c>
      <c r="R32" s="1">
        <f t="shared" ref="R32:R40" si="15">Q32/0.8</f>
        <v>77.640789473684208</v>
      </c>
      <c r="S32" s="1">
        <f t="shared" ref="S32:S40" si="16">G32*280</f>
        <v>700</v>
      </c>
      <c r="T32" s="1">
        <f>F32*280</f>
        <v>0</v>
      </c>
    </row>
    <row r="33" spans="1:21" x14ac:dyDescent="0.35">
      <c r="A33" s="1">
        <f t="shared" ref="A33:A40" si="17">G33*H33</f>
        <v>97500</v>
      </c>
      <c r="B33" s="1">
        <f t="shared" ref="B33:B40" si="18">F33*H33</f>
        <v>0</v>
      </c>
      <c r="C33" s="1"/>
      <c r="D33" s="5" t="s">
        <v>68</v>
      </c>
      <c r="E33" s="1">
        <v>2022</v>
      </c>
      <c r="F33" s="12"/>
      <c r="G33" s="12">
        <v>15</v>
      </c>
      <c r="H33" s="12">
        <v>6500</v>
      </c>
      <c r="I33" s="1">
        <f t="shared" si="13"/>
        <v>6825</v>
      </c>
      <c r="J33" s="1">
        <v>3</v>
      </c>
      <c r="K33" s="1">
        <v>1.5</v>
      </c>
      <c r="L33" s="1">
        <v>1</v>
      </c>
      <c r="M33" s="1">
        <v>1</v>
      </c>
      <c r="N33" s="1">
        <v>0.5</v>
      </c>
      <c r="O33" s="1">
        <v>1</v>
      </c>
      <c r="P33" s="1">
        <f t="shared" si="14"/>
        <v>32.94736842105263</v>
      </c>
      <c r="Q33" s="1">
        <f t="shared" ref="Q33:Q40" si="19">P33*2</f>
        <v>65.89473684210526</v>
      </c>
      <c r="R33" s="1">
        <f t="shared" si="15"/>
        <v>82.368421052631575</v>
      </c>
      <c r="S33" s="1">
        <f t="shared" si="16"/>
        <v>4200</v>
      </c>
      <c r="T33" s="1">
        <f t="shared" ref="T33:T40" si="20">F33*280</f>
        <v>0</v>
      </c>
    </row>
    <row r="34" spans="1:21" x14ac:dyDescent="0.35">
      <c r="A34" s="1">
        <f t="shared" si="17"/>
        <v>13302</v>
      </c>
      <c r="B34" s="1">
        <f t="shared" si="18"/>
        <v>33255</v>
      </c>
      <c r="C34" s="1"/>
      <c r="D34" s="5" t="s">
        <v>21</v>
      </c>
      <c r="E34" s="1">
        <v>2022</v>
      </c>
      <c r="F34" s="12">
        <v>5</v>
      </c>
      <c r="G34" s="12">
        <v>2</v>
      </c>
      <c r="H34" s="12">
        <v>6651</v>
      </c>
      <c r="I34" s="1">
        <f t="shared" si="13"/>
        <v>6983.55</v>
      </c>
      <c r="J34" s="1">
        <v>3</v>
      </c>
      <c r="K34" s="1">
        <v>1.5</v>
      </c>
      <c r="L34" s="1">
        <v>1</v>
      </c>
      <c r="M34" s="1">
        <v>1</v>
      </c>
      <c r="N34" s="1">
        <v>0.5</v>
      </c>
      <c r="O34" s="1">
        <v>1</v>
      </c>
      <c r="P34" s="1">
        <f t="shared" si="14"/>
        <v>33.503684210526316</v>
      </c>
      <c r="Q34" s="1">
        <f t="shared" si="19"/>
        <v>67.007368421052632</v>
      </c>
      <c r="R34" s="1">
        <f t="shared" si="15"/>
        <v>83.759210526315783</v>
      </c>
      <c r="S34" s="1">
        <f t="shared" si="16"/>
        <v>560</v>
      </c>
      <c r="T34" s="1">
        <f t="shared" si="20"/>
        <v>1400</v>
      </c>
      <c r="U34" t="s">
        <v>64</v>
      </c>
    </row>
    <row r="35" spans="1:21" x14ac:dyDescent="0.35">
      <c r="A35" s="1">
        <f t="shared" si="17"/>
        <v>13800</v>
      </c>
      <c r="B35" s="1">
        <f t="shared" si="18"/>
        <v>0</v>
      </c>
      <c r="C35" s="1"/>
      <c r="D35" s="9" t="s">
        <v>39</v>
      </c>
      <c r="E35" s="1">
        <v>2022</v>
      </c>
      <c r="F35" s="1"/>
      <c r="G35" s="12">
        <v>3</v>
      </c>
      <c r="H35" s="12">
        <v>4600</v>
      </c>
      <c r="I35" s="1">
        <f t="shared" si="13"/>
        <v>4830</v>
      </c>
      <c r="J35" s="1">
        <v>3</v>
      </c>
      <c r="K35" s="1">
        <v>1.5</v>
      </c>
      <c r="L35" s="1">
        <v>1</v>
      </c>
      <c r="M35" s="1">
        <v>1</v>
      </c>
      <c r="N35" s="1">
        <v>0.5</v>
      </c>
      <c r="O35" s="1">
        <v>1</v>
      </c>
      <c r="P35" s="1">
        <f t="shared" si="14"/>
        <v>25.94736842105263</v>
      </c>
      <c r="Q35" s="1">
        <f t="shared" si="19"/>
        <v>51.89473684210526</v>
      </c>
      <c r="R35" s="1">
        <f t="shared" si="15"/>
        <v>64.868421052631575</v>
      </c>
      <c r="S35" s="1">
        <f t="shared" si="16"/>
        <v>840</v>
      </c>
      <c r="T35" s="1">
        <f t="shared" si="20"/>
        <v>0</v>
      </c>
    </row>
    <row r="36" spans="1:21" x14ac:dyDescent="0.35">
      <c r="A36" s="1">
        <f t="shared" si="17"/>
        <v>30754</v>
      </c>
      <c r="B36" s="1">
        <f t="shared" si="18"/>
        <v>0</v>
      </c>
      <c r="C36" s="1"/>
      <c r="D36" s="5" t="s">
        <v>24</v>
      </c>
      <c r="E36" s="1">
        <v>2022</v>
      </c>
      <c r="F36" s="1"/>
      <c r="G36" s="12">
        <v>2</v>
      </c>
      <c r="H36" s="12">
        <v>15377</v>
      </c>
      <c r="I36" s="1">
        <f t="shared" si="13"/>
        <v>16145.85</v>
      </c>
      <c r="J36" s="1">
        <v>3</v>
      </c>
      <c r="K36" s="1">
        <v>1.5</v>
      </c>
      <c r="L36" s="1">
        <v>1</v>
      </c>
      <c r="M36" s="1">
        <v>1</v>
      </c>
      <c r="N36" s="1">
        <v>0.5</v>
      </c>
      <c r="O36" s="1">
        <v>1</v>
      </c>
      <c r="P36" s="1">
        <f t="shared" si="14"/>
        <v>65.652105263157893</v>
      </c>
      <c r="Q36" s="1">
        <f t="shared" si="19"/>
        <v>131.30421052631579</v>
      </c>
      <c r="R36" s="1">
        <f t="shared" si="15"/>
        <v>164.13026315789472</v>
      </c>
      <c r="S36" s="1">
        <f t="shared" si="16"/>
        <v>560</v>
      </c>
      <c r="T36" s="1">
        <f t="shared" si="20"/>
        <v>0</v>
      </c>
    </row>
    <row r="37" spans="1:21" x14ac:dyDescent="0.35">
      <c r="A37" s="1">
        <f t="shared" si="17"/>
        <v>0</v>
      </c>
      <c r="B37" s="1">
        <f t="shared" si="18"/>
        <v>0</v>
      </c>
      <c r="C37" s="1"/>
      <c r="D37" s="11" t="s">
        <v>33</v>
      </c>
      <c r="E37" s="1"/>
      <c r="F37" s="1"/>
      <c r="G37" s="1"/>
      <c r="H37" s="1">
        <v>15000</v>
      </c>
      <c r="I37" s="1">
        <f t="shared" si="13"/>
        <v>15750</v>
      </c>
      <c r="J37" s="1">
        <v>3</v>
      </c>
      <c r="K37" s="1">
        <v>1.5</v>
      </c>
      <c r="L37" s="1">
        <v>1</v>
      </c>
      <c r="M37" s="1">
        <v>1</v>
      </c>
      <c r="N37" s="1">
        <v>0.5</v>
      </c>
      <c r="O37" s="1">
        <v>1</v>
      </c>
      <c r="P37" s="1">
        <f t="shared" si="14"/>
        <v>64.26315789473685</v>
      </c>
      <c r="Q37" s="1">
        <f t="shared" si="19"/>
        <v>128.5263157894737</v>
      </c>
      <c r="R37" s="1">
        <f t="shared" si="15"/>
        <v>160.65789473684211</v>
      </c>
      <c r="S37" s="1">
        <f t="shared" si="16"/>
        <v>0</v>
      </c>
      <c r="T37" s="1">
        <f t="shared" si="20"/>
        <v>0</v>
      </c>
    </row>
    <row r="38" spans="1:21" x14ac:dyDescent="0.35">
      <c r="A38" s="1">
        <f t="shared" si="17"/>
        <v>0</v>
      </c>
      <c r="B38" s="1">
        <f t="shared" si="18"/>
        <v>1500</v>
      </c>
      <c r="C38" s="1"/>
      <c r="D38" s="8" t="s">
        <v>71</v>
      </c>
      <c r="E38" s="1">
        <v>2022</v>
      </c>
      <c r="F38" s="1">
        <v>1</v>
      </c>
      <c r="G38" s="1"/>
      <c r="H38" s="1">
        <v>1500</v>
      </c>
      <c r="I38" s="1">
        <f t="shared" si="13"/>
        <v>1575</v>
      </c>
      <c r="J38" s="1">
        <v>3</v>
      </c>
      <c r="K38" s="1">
        <v>1</v>
      </c>
      <c r="L38" s="1">
        <v>1</v>
      </c>
      <c r="M38" s="1">
        <v>1</v>
      </c>
      <c r="N38" s="1">
        <v>0.5</v>
      </c>
      <c r="O38" s="1">
        <v>1</v>
      </c>
      <c r="P38" s="1">
        <f t="shared" si="14"/>
        <v>14.026315789473685</v>
      </c>
      <c r="Q38" s="1">
        <f t="shared" si="19"/>
        <v>28.05263157894737</v>
      </c>
      <c r="R38" s="1">
        <f t="shared" si="15"/>
        <v>35.065789473684212</v>
      </c>
      <c r="S38" s="1">
        <f t="shared" si="16"/>
        <v>0</v>
      </c>
      <c r="T38" s="1">
        <f t="shared" si="20"/>
        <v>280</v>
      </c>
    </row>
    <row r="39" spans="1:21" x14ac:dyDescent="0.35">
      <c r="A39" s="1">
        <f t="shared" si="17"/>
        <v>0</v>
      </c>
      <c r="B39" s="1"/>
      <c r="C39" s="1"/>
      <c r="D39" s="8" t="s">
        <v>70</v>
      </c>
      <c r="E39" s="1">
        <v>2023</v>
      </c>
      <c r="F39" s="1">
        <v>0</v>
      </c>
      <c r="G39" s="1"/>
      <c r="H39" s="1">
        <v>18000</v>
      </c>
      <c r="I39" s="1">
        <f t="shared" si="13"/>
        <v>18900</v>
      </c>
      <c r="J39" s="1">
        <v>3</v>
      </c>
      <c r="K39" s="1">
        <v>0.5</v>
      </c>
      <c r="L39" s="1">
        <v>1</v>
      </c>
      <c r="M39" s="1">
        <v>1</v>
      </c>
      <c r="N39" s="1">
        <v>0.5</v>
      </c>
      <c r="O39" s="1">
        <v>1</v>
      </c>
      <c r="P39" s="1">
        <f t="shared" si="14"/>
        <v>74.315789473684205</v>
      </c>
      <c r="Q39" s="1">
        <f t="shared" si="19"/>
        <v>148.63157894736841</v>
      </c>
      <c r="R39" s="1">
        <f t="shared" si="15"/>
        <v>185.78947368421049</v>
      </c>
      <c r="S39" s="1">
        <f t="shared" si="16"/>
        <v>0</v>
      </c>
      <c r="T39" s="1">
        <f t="shared" si="20"/>
        <v>0</v>
      </c>
    </row>
    <row r="40" spans="1:21" x14ac:dyDescent="0.35">
      <c r="A40" s="1">
        <f t="shared" si="17"/>
        <v>25000</v>
      </c>
      <c r="B40" s="1">
        <f t="shared" si="18"/>
        <v>25000</v>
      </c>
      <c r="C40" s="1"/>
      <c r="D40" s="5" t="s">
        <v>40</v>
      </c>
      <c r="E40" s="1">
        <v>2022</v>
      </c>
      <c r="F40" s="12">
        <v>1</v>
      </c>
      <c r="G40" s="12">
        <v>1</v>
      </c>
      <c r="H40" s="12">
        <v>25000</v>
      </c>
      <c r="I40" s="1">
        <f t="shared" si="13"/>
        <v>26250</v>
      </c>
      <c r="J40" s="1">
        <v>3</v>
      </c>
      <c r="K40" s="1">
        <v>1.5</v>
      </c>
      <c r="L40" s="1">
        <v>1</v>
      </c>
      <c r="M40" s="1">
        <v>1</v>
      </c>
      <c r="N40" s="1">
        <v>0.5</v>
      </c>
      <c r="O40" s="1">
        <v>1</v>
      </c>
      <c r="P40" s="1">
        <f t="shared" si="14"/>
        <v>101.10526315789474</v>
      </c>
      <c r="Q40" s="1">
        <f t="shared" si="19"/>
        <v>202.21052631578948</v>
      </c>
      <c r="R40" s="1">
        <f t="shared" si="15"/>
        <v>252.76315789473685</v>
      </c>
      <c r="S40" s="1">
        <f t="shared" si="16"/>
        <v>280</v>
      </c>
      <c r="T40" s="1">
        <f t="shared" si="20"/>
        <v>280</v>
      </c>
    </row>
    <row r="41" spans="1:21" x14ac:dyDescent="0.35">
      <c r="A41" s="10">
        <f>SUM(A32:A40)</f>
        <v>197358.5</v>
      </c>
      <c r="B41" s="10">
        <f>SUM(B32:B40)</f>
        <v>59755</v>
      </c>
      <c r="F41">
        <f>SUM(F32:F40)</f>
        <v>7</v>
      </c>
      <c r="G41">
        <f>SUM(G32:G40)</f>
        <v>25.5</v>
      </c>
      <c r="T41" s="1"/>
    </row>
    <row r="44" spans="1:21" x14ac:dyDescent="0.35">
      <c r="D44" s="6" t="s">
        <v>34</v>
      </c>
    </row>
    <row r="45" spans="1:21" x14ac:dyDescent="0.35">
      <c r="D45" s="7" t="s">
        <v>35</v>
      </c>
    </row>
    <row r="46" spans="1:21" x14ac:dyDescent="0.35">
      <c r="F46" t="s">
        <v>54</v>
      </c>
      <c r="G46" s="20" t="s">
        <v>65</v>
      </c>
      <c r="H46" s="20"/>
      <c r="I46" s="20"/>
      <c r="J46" s="20"/>
      <c r="K46" s="20"/>
      <c r="L46" s="20"/>
    </row>
    <row r="47" spans="1:21" x14ac:dyDescent="0.35">
      <c r="A47" s="20" t="s">
        <v>66</v>
      </c>
      <c r="B47" s="20"/>
      <c r="C47" s="20"/>
      <c r="F47" t="s">
        <v>55</v>
      </c>
      <c r="G47" t="s">
        <v>57</v>
      </c>
      <c r="L47" t="s">
        <v>69</v>
      </c>
    </row>
    <row r="48" spans="1:21" x14ac:dyDescent="0.35">
      <c r="A48" t="s">
        <v>67</v>
      </c>
      <c r="B48" t="s">
        <v>62</v>
      </c>
      <c r="C48" t="s">
        <v>63</v>
      </c>
      <c r="F48" t="s">
        <v>43</v>
      </c>
      <c r="G48" t="s">
        <v>51</v>
      </c>
      <c r="H48" t="s">
        <v>52</v>
      </c>
      <c r="I48" t="s">
        <v>53</v>
      </c>
      <c r="J48" t="s">
        <v>61</v>
      </c>
      <c r="K48" t="s">
        <v>62</v>
      </c>
      <c r="L48" t="s">
        <v>63</v>
      </c>
    </row>
    <row r="49" spans="1:12" x14ac:dyDescent="0.35">
      <c r="A49" s="1">
        <v>148</v>
      </c>
      <c r="B49" s="1">
        <v>155</v>
      </c>
      <c r="C49" s="1">
        <v>185</v>
      </c>
      <c r="D49" s="5" t="s">
        <v>19</v>
      </c>
      <c r="E49" s="1">
        <v>2022</v>
      </c>
      <c r="F49" s="1">
        <f>S32</f>
        <v>700</v>
      </c>
      <c r="G49" s="13">
        <f t="shared" ref="G49:G57" si="21">Q32+1</f>
        <v>63.112631578947372</v>
      </c>
      <c r="H49" s="13">
        <f>(G49/0.93)+1</f>
        <v>68.863044708545559</v>
      </c>
      <c r="I49" s="13">
        <f>(G49/0.8)+1</f>
        <v>79.890789473684208</v>
      </c>
      <c r="J49" s="16">
        <f>G49*2</f>
        <v>126.22526315789474</v>
      </c>
      <c r="K49" s="16">
        <f>H49*2</f>
        <v>137.72608941709112</v>
      </c>
      <c r="L49" s="16">
        <f>I49*2</f>
        <v>159.78157894736842</v>
      </c>
    </row>
    <row r="50" spans="1:12" x14ac:dyDescent="0.35">
      <c r="A50" s="1">
        <v>50</v>
      </c>
      <c r="B50" s="1">
        <v>53</v>
      </c>
      <c r="C50" s="1">
        <v>62.5</v>
      </c>
      <c r="D50" s="5" t="s">
        <v>20</v>
      </c>
      <c r="E50" s="1">
        <v>2022</v>
      </c>
      <c r="F50" s="1">
        <f t="shared" ref="F50:F57" si="22">S33</f>
        <v>4200</v>
      </c>
      <c r="G50" s="13">
        <f t="shared" si="21"/>
        <v>66.89473684210526</v>
      </c>
      <c r="H50" s="13">
        <f t="shared" ref="H50:H57" si="23">(G50/0.93)+1</f>
        <v>72.929824561403507</v>
      </c>
      <c r="I50" s="13">
        <f t="shared" ref="I50:I56" si="24">(G50/0.8)+1</f>
        <v>84.618421052631575</v>
      </c>
    </row>
    <row r="51" spans="1:12" x14ac:dyDescent="0.35">
      <c r="A51" s="1">
        <v>50</v>
      </c>
      <c r="B51" s="1">
        <v>53</v>
      </c>
      <c r="C51" s="1">
        <v>62.5</v>
      </c>
      <c r="D51" s="5" t="s">
        <v>21</v>
      </c>
      <c r="E51" s="1">
        <v>2022</v>
      </c>
      <c r="F51" s="1">
        <f t="shared" si="22"/>
        <v>560</v>
      </c>
      <c r="G51" s="15">
        <f t="shared" si="21"/>
        <v>68.007368421052632</v>
      </c>
      <c r="H51" s="13">
        <f t="shared" si="23"/>
        <v>74.126202603282394</v>
      </c>
      <c r="I51" s="15">
        <f t="shared" si="24"/>
        <v>86.009210526315783</v>
      </c>
    </row>
    <row r="52" spans="1:12" x14ac:dyDescent="0.35">
      <c r="A52" s="1"/>
      <c r="B52" s="1"/>
      <c r="C52" s="1"/>
      <c r="D52" s="9" t="s">
        <v>39</v>
      </c>
      <c r="E52" s="1">
        <v>2022</v>
      </c>
      <c r="F52" s="1">
        <f t="shared" si="22"/>
        <v>840</v>
      </c>
      <c r="G52" s="15">
        <f t="shared" si="21"/>
        <v>52.89473684210526</v>
      </c>
      <c r="H52" s="13">
        <f t="shared" si="23"/>
        <v>57.876061120543291</v>
      </c>
      <c r="I52" s="17">
        <f t="shared" si="24"/>
        <v>67.118421052631575</v>
      </c>
    </row>
    <row r="53" spans="1:12" x14ac:dyDescent="0.35">
      <c r="A53" s="1">
        <v>85</v>
      </c>
      <c r="B53" s="1">
        <v>90</v>
      </c>
      <c r="C53" s="1">
        <v>110</v>
      </c>
      <c r="D53" s="5" t="s">
        <v>24</v>
      </c>
      <c r="E53" s="1">
        <v>2022</v>
      </c>
      <c r="F53" s="1">
        <f t="shared" si="22"/>
        <v>560</v>
      </c>
      <c r="G53" s="15">
        <f t="shared" si="21"/>
        <v>132.30421052631579</v>
      </c>
      <c r="H53" s="13">
        <f t="shared" si="23"/>
        <v>143.26259196378041</v>
      </c>
      <c r="I53" s="17">
        <v>150</v>
      </c>
    </row>
    <row r="54" spans="1:12" x14ac:dyDescent="0.35">
      <c r="A54" s="1"/>
      <c r="B54" s="1"/>
      <c r="C54" s="1"/>
      <c r="D54" s="11" t="s">
        <v>33</v>
      </c>
      <c r="E54" s="1"/>
      <c r="F54" s="1">
        <f t="shared" si="22"/>
        <v>0</v>
      </c>
      <c r="G54" s="13">
        <f t="shared" si="21"/>
        <v>129.5263157894737</v>
      </c>
      <c r="H54" s="13">
        <f t="shared" si="23"/>
        <v>140.27560837577818</v>
      </c>
      <c r="I54" s="13">
        <f t="shared" si="24"/>
        <v>162.90789473684211</v>
      </c>
    </row>
    <row r="55" spans="1:12" x14ac:dyDescent="0.35">
      <c r="A55" s="1"/>
      <c r="B55" s="1"/>
      <c r="C55" s="1"/>
      <c r="D55" s="8" t="s">
        <v>27</v>
      </c>
      <c r="E55" s="1"/>
      <c r="F55" s="1">
        <f t="shared" si="22"/>
        <v>0</v>
      </c>
      <c r="G55" s="13">
        <f t="shared" si="21"/>
        <v>29.05263157894737</v>
      </c>
      <c r="H55" s="13">
        <f t="shared" si="23"/>
        <v>32.239388794567063</v>
      </c>
      <c r="I55" s="13">
        <f t="shared" si="24"/>
        <v>37.315789473684212</v>
      </c>
    </row>
    <row r="56" spans="1:12" x14ac:dyDescent="0.35">
      <c r="A56" s="1">
        <v>215</v>
      </c>
      <c r="B56" s="1">
        <v>227</v>
      </c>
      <c r="C56" s="1"/>
      <c r="D56" s="8" t="s">
        <v>71</v>
      </c>
      <c r="E56" s="1"/>
      <c r="F56" s="1"/>
      <c r="G56" s="13">
        <f t="shared" si="21"/>
        <v>149.63157894736841</v>
      </c>
      <c r="H56" s="13">
        <f t="shared" si="23"/>
        <v>161.89417091114882</v>
      </c>
      <c r="I56" s="13">
        <f t="shared" si="24"/>
        <v>188.03947368421049</v>
      </c>
    </row>
    <row r="57" spans="1:12" x14ac:dyDescent="0.35">
      <c r="A57" s="1">
        <v>120</v>
      </c>
      <c r="B57" s="1">
        <v>130</v>
      </c>
      <c r="C57" s="1">
        <v>150</v>
      </c>
      <c r="D57" s="5" t="s">
        <v>40</v>
      </c>
      <c r="E57" s="1">
        <v>2022</v>
      </c>
      <c r="F57" s="1">
        <f t="shared" si="22"/>
        <v>280</v>
      </c>
      <c r="G57" s="15">
        <f t="shared" si="21"/>
        <v>203.21052631578948</v>
      </c>
      <c r="H57" s="13">
        <f t="shared" si="23"/>
        <v>219.50594227504243</v>
      </c>
      <c r="I57" s="17">
        <v>239</v>
      </c>
    </row>
    <row r="59" spans="1:12" x14ac:dyDescent="0.35">
      <c r="F59" t="s">
        <v>54</v>
      </c>
    </row>
    <row r="60" spans="1:12" x14ac:dyDescent="0.35">
      <c r="F60" t="s">
        <v>55</v>
      </c>
    </row>
    <row r="61" spans="1:12" x14ac:dyDescent="0.35">
      <c r="F61" t="s">
        <v>56</v>
      </c>
      <c r="G61" t="s">
        <v>51</v>
      </c>
      <c r="H61" t="s">
        <v>58</v>
      </c>
      <c r="I61" t="s">
        <v>59</v>
      </c>
    </row>
    <row r="62" spans="1:12" x14ac:dyDescent="0.35">
      <c r="D62" s="5" t="s">
        <v>19</v>
      </c>
      <c r="E62" s="1">
        <v>2022</v>
      </c>
      <c r="F62" s="1">
        <f>T32</f>
        <v>0</v>
      </c>
      <c r="G62" s="13">
        <f>Q32+1</f>
        <v>63.112631578947372</v>
      </c>
      <c r="H62" s="1"/>
      <c r="I62" s="13"/>
    </row>
    <row r="63" spans="1:12" x14ac:dyDescent="0.35">
      <c r="D63" s="5" t="s">
        <v>20</v>
      </c>
      <c r="E63" s="1">
        <v>2022</v>
      </c>
      <c r="F63" s="1">
        <f t="shared" ref="F63:F70" si="25">T33</f>
        <v>0</v>
      </c>
      <c r="G63" s="13">
        <f t="shared" ref="G63:G70" si="26">Q33+1</f>
        <v>66.89473684210526</v>
      </c>
      <c r="H63" s="1"/>
      <c r="I63" s="13"/>
    </row>
    <row r="64" spans="1:12" x14ac:dyDescent="0.35">
      <c r="D64" s="14" t="s">
        <v>21</v>
      </c>
      <c r="E64" s="1">
        <v>2022</v>
      </c>
      <c r="F64" s="1">
        <f t="shared" si="25"/>
        <v>1400</v>
      </c>
      <c r="G64" s="13">
        <f t="shared" si="26"/>
        <v>68.007368421052632</v>
      </c>
      <c r="H64" s="1">
        <f>G64/0.9</f>
        <v>75.563742690058476</v>
      </c>
      <c r="I64" s="15">
        <f>H64</f>
        <v>75.563742690058476</v>
      </c>
    </row>
    <row r="65" spans="4:9" x14ac:dyDescent="0.35">
      <c r="D65" s="9" t="s">
        <v>39</v>
      </c>
      <c r="E65" s="1">
        <v>2022</v>
      </c>
      <c r="F65" s="1">
        <f t="shared" si="25"/>
        <v>0</v>
      </c>
      <c r="G65" s="13">
        <f t="shared" si="26"/>
        <v>52.89473684210526</v>
      </c>
      <c r="H65" s="1"/>
      <c r="I65" s="13">
        <f t="shared" ref="I65:I70" si="27">H65</f>
        <v>0</v>
      </c>
    </row>
    <row r="66" spans="4:9" x14ac:dyDescent="0.35">
      <c r="D66" s="5" t="s">
        <v>24</v>
      </c>
      <c r="E66" s="1">
        <v>2022</v>
      </c>
      <c r="F66" s="1">
        <f t="shared" si="25"/>
        <v>0</v>
      </c>
      <c r="G66" s="13">
        <f t="shared" si="26"/>
        <v>132.30421052631579</v>
      </c>
      <c r="H66" s="1"/>
      <c r="I66" s="13">
        <f t="shared" si="27"/>
        <v>0</v>
      </c>
    </row>
    <row r="67" spans="4:9" x14ac:dyDescent="0.35">
      <c r="D67" s="11" t="s">
        <v>33</v>
      </c>
      <c r="E67" s="1"/>
      <c r="F67" s="1">
        <f t="shared" si="25"/>
        <v>0</v>
      </c>
      <c r="G67" s="13">
        <f t="shared" si="26"/>
        <v>129.5263157894737</v>
      </c>
      <c r="H67" s="1"/>
      <c r="I67" s="13">
        <f t="shared" si="27"/>
        <v>0</v>
      </c>
    </row>
    <row r="68" spans="4:9" x14ac:dyDescent="0.35">
      <c r="D68" s="8" t="s">
        <v>27</v>
      </c>
      <c r="E68" s="1"/>
      <c r="F68" s="1">
        <f t="shared" si="25"/>
        <v>280</v>
      </c>
      <c r="G68" s="13">
        <f t="shared" si="26"/>
        <v>29.05263157894737</v>
      </c>
      <c r="H68" s="1"/>
      <c r="I68" s="13">
        <f t="shared" si="27"/>
        <v>0</v>
      </c>
    </row>
    <row r="69" spans="4:9" x14ac:dyDescent="0.35">
      <c r="D69" s="8" t="s">
        <v>46</v>
      </c>
      <c r="E69" s="1">
        <v>2022</v>
      </c>
      <c r="F69" s="1">
        <v>280</v>
      </c>
      <c r="G69" s="13">
        <f>Q38</f>
        <v>28.05263157894737</v>
      </c>
      <c r="H69" s="1">
        <v>269</v>
      </c>
      <c r="I69" s="13">
        <f t="shared" si="27"/>
        <v>269</v>
      </c>
    </row>
    <row r="70" spans="4:9" x14ac:dyDescent="0.35">
      <c r="D70" s="14" t="s">
        <v>40</v>
      </c>
      <c r="E70" s="1">
        <v>2022</v>
      </c>
      <c r="F70" s="1">
        <f t="shared" si="25"/>
        <v>280</v>
      </c>
      <c r="G70" s="13">
        <f t="shared" si="26"/>
        <v>203.21052631578948</v>
      </c>
      <c r="H70" s="1">
        <f t="shared" ref="H70" si="28">G70/0.85</f>
        <v>239.07120743034056</v>
      </c>
      <c r="I70" s="15">
        <f t="shared" si="27"/>
        <v>239.07120743034056</v>
      </c>
    </row>
    <row r="71" spans="4:9" x14ac:dyDescent="0.35">
      <c r="D71" s="1" t="s">
        <v>60</v>
      </c>
      <c r="E71" s="1">
        <v>2022</v>
      </c>
      <c r="F71" s="1"/>
      <c r="G71" s="1"/>
      <c r="H71" s="1"/>
      <c r="I71" s="4"/>
    </row>
  </sheetData>
  <mergeCells count="30">
    <mergeCell ref="G46:L46"/>
    <mergeCell ref="A47:C47"/>
    <mergeCell ref="T29:T31"/>
    <mergeCell ref="S29:S31"/>
    <mergeCell ref="H30:H31"/>
    <mergeCell ref="D27:K27"/>
    <mergeCell ref="O29:O31"/>
    <mergeCell ref="P29:P31"/>
    <mergeCell ref="Q29:Q31"/>
    <mergeCell ref="R29:R31"/>
    <mergeCell ref="I29:I31"/>
    <mergeCell ref="J29:J31"/>
    <mergeCell ref="K29:K31"/>
    <mergeCell ref="L29:L31"/>
    <mergeCell ref="M29:M31"/>
    <mergeCell ref="N29:N31"/>
    <mergeCell ref="U8:U10"/>
    <mergeCell ref="V8:V10"/>
    <mergeCell ref="O8:O10"/>
    <mergeCell ref="P8:P10"/>
    <mergeCell ref="Q8:Q10"/>
    <mergeCell ref="R8:R10"/>
    <mergeCell ref="S8:S10"/>
    <mergeCell ref="T8:T10"/>
    <mergeCell ref="N8:N10"/>
    <mergeCell ref="I8:I10"/>
    <mergeCell ref="J8:J10"/>
    <mergeCell ref="K8:K10"/>
    <mergeCell ref="L8:L10"/>
    <mergeCell ref="M8:M10"/>
  </mergeCells>
  <pageMargins left="0.25" right="0.25" top="0.75" bottom="0.75" header="0.3" footer="0.3"/>
  <pageSetup paperSize="9" scale="46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caroline21630@outlook.fr</dc:creator>
  <cp:lastModifiedBy>Caroline Parent</cp:lastModifiedBy>
  <cp:lastPrinted>2023-03-14T10:38:22Z</cp:lastPrinted>
  <dcterms:created xsi:type="dcterms:W3CDTF">2022-07-11T14:34:53Z</dcterms:created>
  <dcterms:modified xsi:type="dcterms:W3CDTF">2023-08-23T09:57:33Z</dcterms:modified>
</cp:coreProperties>
</file>