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2B659873-38C1-4CDA-929F-8AB5D4480A00}" xr6:coauthVersionLast="47" xr6:coauthVersionMax="47" xr10:uidLastSave="{00000000-0000-0000-0000-000000000000}"/>
  <bookViews>
    <workbookView xWindow="-110" yWindow="-110" windowWidth="38620" windowHeight="21100" xr2:uid="{09541D51-5939-45EE-8763-9ECC14DF92ED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0" i="1" l="1"/>
  <c r="Q45" i="1"/>
  <c r="Q46" i="1"/>
  <c r="R46" i="1" s="1"/>
  <c r="Q48" i="1"/>
  <c r="Q49" i="1"/>
  <c r="Q50" i="1"/>
  <c r="S50" i="1" s="1"/>
  <c r="T50" i="1" s="1"/>
  <c r="Q39" i="1"/>
  <c r="O40" i="1"/>
  <c r="O45" i="1"/>
  <c r="O46" i="1"/>
  <c r="O48" i="1"/>
  <c r="O49" i="1"/>
  <c r="O50" i="1"/>
  <c r="O39" i="1"/>
  <c r="H68" i="1"/>
  <c r="G44" i="1"/>
  <c r="N44" i="1" s="1"/>
  <c r="G43" i="1"/>
  <c r="N43" i="1" s="1"/>
  <c r="O43" i="1" s="1"/>
  <c r="F60" i="1"/>
  <c r="F61" i="1"/>
  <c r="F62" i="1"/>
  <c r="F63" i="1"/>
  <c r="F64" i="1"/>
  <c r="F65" i="1"/>
  <c r="F66" i="1"/>
  <c r="F67" i="1"/>
  <c r="F59" i="1"/>
  <c r="G60" i="1"/>
  <c r="G61" i="1"/>
  <c r="G62" i="1"/>
  <c r="G63" i="1"/>
  <c r="G64" i="1"/>
  <c r="G65" i="1"/>
  <c r="G66" i="1"/>
  <c r="G67" i="1"/>
  <c r="G59" i="1"/>
  <c r="G51" i="1"/>
  <c r="G50" i="1"/>
  <c r="S45" i="1"/>
  <c r="T45" i="1" s="1"/>
  <c r="S46" i="1"/>
  <c r="T46" i="1" s="1"/>
  <c r="S48" i="1"/>
  <c r="T48" i="1" s="1"/>
  <c r="S49" i="1"/>
  <c r="T49" i="1" s="1"/>
  <c r="R45" i="1"/>
  <c r="R48" i="1"/>
  <c r="R49" i="1"/>
  <c r="L28" i="1"/>
  <c r="K28" i="1"/>
  <c r="K29" i="1" s="1"/>
  <c r="G41" i="1"/>
  <c r="G42" i="1"/>
  <c r="G45" i="1"/>
  <c r="G46" i="1"/>
  <c r="G47" i="1"/>
  <c r="G48" i="1"/>
  <c r="G49" i="1"/>
  <c r="G39" i="1"/>
  <c r="G40" i="1"/>
  <c r="P44" i="1" l="1"/>
  <c r="O44" i="1"/>
  <c r="R50" i="1"/>
  <c r="P43" i="1"/>
  <c r="Q43" i="1" s="1"/>
  <c r="N42" i="1"/>
  <c r="L29" i="1"/>
  <c r="N47" i="1"/>
  <c r="O47" i="1" s="1"/>
  <c r="N51" i="1"/>
  <c r="N49" i="1"/>
  <c r="P49" i="1" s="1"/>
  <c r="N48" i="1"/>
  <c r="P48" i="1" s="1"/>
  <c r="N40" i="1"/>
  <c r="P40" i="1" s="1"/>
  <c r="N50" i="1"/>
  <c r="P50" i="1" s="1"/>
  <c r="N39" i="1"/>
  <c r="N46" i="1"/>
  <c r="G25" i="1"/>
  <c r="G7" i="1"/>
  <c r="G8" i="1"/>
  <c r="G9" i="1"/>
  <c r="G19" i="1"/>
  <c r="G18" i="1"/>
  <c r="G20" i="1"/>
  <c r="G21" i="1"/>
  <c r="G22" i="1"/>
  <c r="G23" i="1"/>
  <c r="G24" i="1"/>
  <c r="G26" i="1"/>
  <c r="G17" i="1"/>
  <c r="O42" i="1" l="1"/>
  <c r="S43" i="1"/>
  <c r="T43" i="1" s="1"/>
  <c r="R43" i="1"/>
  <c r="O51" i="1"/>
  <c r="P51" i="1" s="1"/>
  <c r="Q44" i="1"/>
  <c r="P46" i="1"/>
  <c r="P47" i="1"/>
  <c r="Q47" i="1" s="1"/>
  <c r="P39" i="1"/>
  <c r="N45" i="1"/>
  <c r="P45" i="1" s="1"/>
  <c r="N41" i="1"/>
  <c r="G10" i="1"/>
  <c r="G27" i="1"/>
  <c r="O41" i="1" l="1"/>
  <c r="P42" i="1"/>
  <c r="Q42" i="1" s="1"/>
  <c r="Q51" i="1"/>
  <c r="S47" i="1"/>
  <c r="T47" i="1" s="1"/>
  <c r="R47" i="1"/>
  <c r="S44" i="1"/>
  <c r="T44" i="1" s="1"/>
  <c r="R44" i="1"/>
  <c r="P41" i="1" l="1"/>
  <c r="Q41" i="1" s="1"/>
  <c r="R42" i="1"/>
  <c r="S42" i="1"/>
  <c r="T42" i="1" s="1"/>
  <c r="R51" i="1"/>
  <c r="S51" i="1"/>
  <c r="T51" i="1" s="1"/>
  <c r="R41" i="1" l="1"/>
  <c r="S41" i="1"/>
  <c r="T41" i="1" s="1"/>
</calcChain>
</file>

<file path=xl/sharedStrings.xml><?xml version="1.0" encoding="utf-8"?>
<sst xmlns="http://schemas.openxmlformats.org/spreadsheetml/2006/main" count="104" uniqueCount="64">
  <si>
    <t xml:space="preserve">Pieces </t>
  </si>
  <si>
    <t>Chambolle Fuées</t>
  </si>
  <si>
    <t>Chaniere</t>
  </si>
  <si>
    <t>cpa</t>
  </si>
  <si>
    <t>fp</t>
  </si>
  <si>
    <t>Hautes Cotes de Nuits</t>
  </si>
  <si>
    <t>Ladoix 1</t>
  </si>
  <si>
    <t>Total</t>
  </si>
  <si>
    <t>Vendanges</t>
  </si>
  <si>
    <t>oui</t>
  </si>
  <si>
    <t>Clos Vougeot</t>
  </si>
  <si>
    <t>total</t>
  </si>
  <si>
    <t>voir conditions de l'an passé</t>
  </si>
  <si>
    <t>ventes</t>
  </si>
  <si>
    <t>Girardin</t>
  </si>
  <si>
    <t>Richebourg</t>
  </si>
  <si>
    <t>bernstein</t>
  </si>
  <si>
    <t>Vosne Romanée</t>
  </si>
  <si>
    <t>baillot</t>
  </si>
  <si>
    <t>a voir</t>
  </si>
  <si>
    <t>Gevrey Rebourseau</t>
  </si>
  <si>
    <t>Gevrey leclerc</t>
  </si>
  <si>
    <t>non</t>
  </si>
  <si>
    <t>Gerey 1 er cru</t>
  </si>
  <si>
    <t>Gevrey boillot</t>
  </si>
  <si>
    <t>CHB 1er cru aux echanges</t>
  </si>
  <si>
    <t>charmes</t>
  </si>
  <si>
    <t>clos vougeot</t>
  </si>
  <si>
    <t>Charmes</t>
  </si>
  <si>
    <t xml:space="preserve">BIVB + COURTAGE </t>
  </si>
  <si>
    <t xml:space="preserve"> PRIX DE REVIENT</t>
  </si>
  <si>
    <t>couts 2020</t>
  </si>
  <si>
    <t>couts  2021</t>
  </si>
  <si>
    <t>mise</t>
  </si>
  <si>
    <t>bouchons</t>
  </si>
  <si>
    <t>bouteilles</t>
  </si>
  <si>
    <t>capsules</t>
  </si>
  <si>
    <t>etiquettes</t>
  </si>
  <si>
    <t>Unitaire</t>
  </si>
  <si>
    <t>estimations au 21/03/2022</t>
  </si>
  <si>
    <t>cartons 6 /bt</t>
  </si>
  <si>
    <t>Prix net a fact</t>
  </si>
  <si>
    <t>aug de 5%</t>
  </si>
  <si>
    <t>Arrondi prix export</t>
  </si>
  <si>
    <t>Arrondi prix usa</t>
  </si>
  <si>
    <t>Arrondi prix pro</t>
  </si>
  <si>
    <t>Arrondi prix ttc</t>
  </si>
  <si>
    <t>cp</t>
  </si>
  <si>
    <t>AF</t>
  </si>
  <si>
    <t>Chaniere MAGNUMS</t>
  </si>
  <si>
    <t>Suchots</t>
  </si>
  <si>
    <t>COTES DE NUITS</t>
  </si>
  <si>
    <t>Gerey 1 er cru COMBE AU MOINE</t>
  </si>
  <si>
    <t>Ladoix 1 = BG</t>
  </si>
  <si>
    <t>Nb de Bt</t>
  </si>
  <si>
    <t>Gevrey rebourseau</t>
  </si>
  <si>
    <t xml:space="preserve">Gevrey </t>
  </si>
  <si>
    <t>MG</t>
  </si>
  <si>
    <t>BT</t>
  </si>
  <si>
    <t>FRAIS GENERAUX</t>
  </si>
  <si>
    <t>Santenay champ blanc</t>
  </si>
  <si>
    <t>Santenay rouge</t>
  </si>
  <si>
    <t xml:space="preserve">Santenay 1er cru </t>
  </si>
  <si>
    <t>Aloxe corton 1er cru valozieres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</si>
</sst>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2" fontId="0" fillId="0" borderId="1" xfId="0" applyNumberFormat="1" applyBorder="1"/>
    <xf numFmtId="2" fontId="0" fillId="2" borderId="1" xfId="0" applyNumberFormat="1" applyFill="1" applyBorder="1"/>
    <xf numFmtId="0" fontId="0" fillId="2" borderId="1" xfId="0" applyFill="1" applyBorder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3" borderId="1" xfId="0" applyFill="1" applyBorder="1"/>
    <xf numFmtId="2" fontId="0" fillId="3" borderId="1" xfId="0" applyNumberFormat="1" applyFill="1" applyBorder="1"/>
    <xf numFmtId="0" fontId="3" fillId="3" borderId="1" xfId="0" applyFont="1" applyFill="1" applyBorder="1"/>
    <xf numFmtId="2" fontId="4" fillId="3" borderId="1" xfId="0" applyNumberFormat="1" applyFont="1" applyFill="1" applyBorder="1"/>
    <xf numFmtId="2" fontId="0" fillId="3" borderId="2" xfId="0" applyNumberFormat="1" applyFill="1" applyBorder="1"/>
    <xf numFmtId="0" fontId="5" fillId="3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Fill="1" applyBorder="1"/>
    <xf numFmtId="0" fontId="6" fillId="0" borderId="1" xfId="0" applyFont="1" applyFill="1" applyBorder="1"/>
    <xf numFmtId="2" fontId="6" fillId="0" borderId="1" xfId="0" applyNumberFormat="1" applyFont="1" applyFill="1" applyBorder="1"/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176FD-E3AF-4A49-80C2-77A41F28DEE4}">
  <dimension ref="A6:Y68"/>
  <sheetViews>
    <sheetView tabSelected="1" topLeftCell="A10" workbookViewId="0">
      <selection activeCell="N55" sqref="N55"/>
    </sheetView>
  </sheetViews>
  <sheetFormatPr baseColWidth="10" defaultRowHeight="14.5" x14ac:dyDescent="0.35"/>
  <cols>
    <col min="3" max="3" width="21.54296875" customWidth="1"/>
    <col min="4" max="4" width="16.453125" customWidth="1"/>
    <col min="12" max="12" width="10.54296875" bestFit="1" customWidth="1"/>
  </cols>
  <sheetData>
    <row r="6" spans="1:8" x14ac:dyDescent="0.35">
      <c r="A6" t="s">
        <v>3</v>
      </c>
      <c r="C6" t="s">
        <v>0</v>
      </c>
      <c r="G6" t="s">
        <v>11</v>
      </c>
    </row>
    <row r="7" spans="1:8" x14ac:dyDescent="0.35">
      <c r="C7" s="1" t="s">
        <v>1</v>
      </c>
      <c r="D7" s="1"/>
      <c r="E7" s="1">
        <v>1</v>
      </c>
      <c r="F7" s="1"/>
      <c r="G7">
        <f t="shared" ref="G7:G9" si="0">F7*E7</f>
        <v>0</v>
      </c>
    </row>
    <row r="8" spans="1:8" x14ac:dyDescent="0.35">
      <c r="C8" s="1" t="s">
        <v>28</v>
      </c>
      <c r="D8" s="1"/>
      <c r="E8" s="1">
        <v>1</v>
      </c>
      <c r="F8" s="1"/>
      <c r="G8">
        <f t="shared" si="0"/>
        <v>0</v>
      </c>
    </row>
    <row r="9" spans="1:8" x14ac:dyDescent="0.35">
      <c r="C9" s="1" t="s">
        <v>10</v>
      </c>
      <c r="D9" s="1"/>
      <c r="E9" s="1">
        <v>1</v>
      </c>
      <c r="F9" s="1"/>
      <c r="G9">
        <f t="shared" si="0"/>
        <v>0</v>
      </c>
    </row>
    <row r="10" spans="1:8" x14ac:dyDescent="0.35">
      <c r="G10">
        <f>SUM(G7:G9)</f>
        <v>0</v>
      </c>
    </row>
    <row r="16" spans="1:8" x14ac:dyDescent="0.35">
      <c r="G16" t="s">
        <v>7</v>
      </c>
      <c r="H16" t="s">
        <v>8</v>
      </c>
    </row>
    <row r="17" spans="1:12" x14ac:dyDescent="0.35">
      <c r="A17" t="s">
        <v>4</v>
      </c>
      <c r="C17" s="1" t="s">
        <v>2</v>
      </c>
      <c r="D17" s="1">
        <v>2021</v>
      </c>
      <c r="E17" s="1">
        <v>3</v>
      </c>
      <c r="F17" s="1">
        <v>4800</v>
      </c>
      <c r="G17" s="1">
        <f>F17*E17</f>
        <v>14400</v>
      </c>
      <c r="H17" t="s">
        <v>9</v>
      </c>
    </row>
    <row r="18" spans="1:12" x14ac:dyDescent="0.35">
      <c r="C18" s="1" t="s">
        <v>5</v>
      </c>
      <c r="D18" s="1">
        <v>2021</v>
      </c>
      <c r="E18" s="1"/>
      <c r="F18" s="1"/>
      <c r="G18" s="1">
        <f t="shared" ref="G18:G26" si="1">F18*E18</f>
        <v>0</v>
      </c>
      <c r="J18" t="s">
        <v>12</v>
      </c>
    </row>
    <row r="19" spans="1:12" x14ac:dyDescent="0.35">
      <c r="C19" s="1" t="s">
        <v>20</v>
      </c>
      <c r="D19" s="1">
        <v>2021</v>
      </c>
      <c r="E19" s="1">
        <v>10</v>
      </c>
      <c r="F19" s="1">
        <v>4500</v>
      </c>
      <c r="G19" s="1">
        <f t="shared" si="1"/>
        <v>45000</v>
      </c>
      <c r="H19" t="s">
        <v>22</v>
      </c>
    </row>
    <row r="20" spans="1:12" x14ac:dyDescent="0.35">
      <c r="C20" s="1" t="s">
        <v>21</v>
      </c>
      <c r="D20" s="1">
        <v>2021</v>
      </c>
      <c r="E20" s="1">
        <v>5</v>
      </c>
      <c r="F20" s="1">
        <v>5000</v>
      </c>
      <c r="G20" s="1">
        <f t="shared" si="1"/>
        <v>25000</v>
      </c>
      <c r="H20" t="s">
        <v>22</v>
      </c>
    </row>
    <row r="21" spans="1:12" x14ac:dyDescent="0.35">
      <c r="C21" s="1" t="s">
        <v>24</v>
      </c>
      <c r="D21" s="1">
        <v>2021</v>
      </c>
      <c r="E21" s="1">
        <v>5</v>
      </c>
      <c r="F21" s="1">
        <v>5000</v>
      </c>
      <c r="G21" s="1">
        <f t="shared" si="1"/>
        <v>25000</v>
      </c>
      <c r="H21" t="s">
        <v>22</v>
      </c>
      <c r="K21" s="19" t="s">
        <v>38</v>
      </c>
      <c r="L21" s="19"/>
    </row>
    <row r="22" spans="1:12" x14ac:dyDescent="0.35">
      <c r="C22" s="1" t="s">
        <v>6</v>
      </c>
      <c r="D22" s="1">
        <v>2021</v>
      </c>
      <c r="E22" s="1">
        <v>10</v>
      </c>
      <c r="F22" s="1">
        <v>1500</v>
      </c>
      <c r="G22" s="1">
        <f t="shared" si="1"/>
        <v>15000</v>
      </c>
      <c r="H22" t="s">
        <v>9</v>
      </c>
      <c r="K22" t="s">
        <v>31</v>
      </c>
      <c r="L22" t="s">
        <v>32</v>
      </c>
    </row>
    <row r="23" spans="1:12" x14ac:dyDescent="0.35">
      <c r="C23" s="1" t="s">
        <v>23</v>
      </c>
      <c r="D23" s="1">
        <v>2021</v>
      </c>
      <c r="E23" s="1">
        <v>2</v>
      </c>
      <c r="F23" s="1">
        <v>10000</v>
      </c>
      <c r="G23" s="1">
        <f t="shared" si="1"/>
        <v>20000</v>
      </c>
      <c r="H23" t="s">
        <v>22</v>
      </c>
      <c r="J23" s="1" t="s">
        <v>33</v>
      </c>
      <c r="K23" s="1">
        <v>0.15</v>
      </c>
      <c r="L23" s="1">
        <v>0.2</v>
      </c>
    </row>
    <row r="24" spans="1:12" x14ac:dyDescent="0.35">
      <c r="C24" s="1" t="s">
        <v>25</v>
      </c>
      <c r="D24" s="1">
        <v>2021</v>
      </c>
      <c r="E24" s="1">
        <v>1</v>
      </c>
      <c r="F24" s="1">
        <v>15000</v>
      </c>
      <c r="G24" s="1">
        <f t="shared" si="1"/>
        <v>15000</v>
      </c>
      <c r="J24" s="1" t="s">
        <v>34</v>
      </c>
      <c r="K24" s="1">
        <v>0.54500000000000004</v>
      </c>
      <c r="L24" s="3">
        <v>0.85</v>
      </c>
    </row>
    <row r="25" spans="1:12" x14ac:dyDescent="0.35">
      <c r="C25" s="1" t="s">
        <v>27</v>
      </c>
      <c r="D25" s="1">
        <v>2021</v>
      </c>
      <c r="E25" s="1">
        <v>2</v>
      </c>
      <c r="F25" s="1">
        <v>28000</v>
      </c>
      <c r="G25" s="1">
        <f t="shared" si="1"/>
        <v>56000</v>
      </c>
      <c r="J25" s="1" t="s">
        <v>35</v>
      </c>
      <c r="K25" s="1">
        <v>0.30499999999999999</v>
      </c>
      <c r="L25" s="3">
        <v>0.5</v>
      </c>
    </row>
    <row r="26" spans="1:12" x14ac:dyDescent="0.35">
      <c r="C26" s="1" t="s">
        <v>26</v>
      </c>
      <c r="D26" s="1">
        <v>2021</v>
      </c>
      <c r="E26" s="1">
        <v>2</v>
      </c>
      <c r="F26" s="1">
        <v>33000</v>
      </c>
      <c r="G26" s="1">
        <f t="shared" si="1"/>
        <v>66000</v>
      </c>
      <c r="J26" s="1" t="s">
        <v>36</v>
      </c>
      <c r="K26" s="1">
        <v>0.31</v>
      </c>
      <c r="L26" s="3">
        <v>0.6</v>
      </c>
    </row>
    <row r="27" spans="1:12" x14ac:dyDescent="0.35">
      <c r="G27">
        <f>SUM(G17:G26)</f>
        <v>281400</v>
      </c>
      <c r="J27" s="1" t="s">
        <v>37</v>
      </c>
      <c r="K27" s="1">
        <v>0.15</v>
      </c>
      <c r="L27" s="3">
        <v>0.3</v>
      </c>
    </row>
    <row r="28" spans="1:12" x14ac:dyDescent="0.35">
      <c r="J28" s="1" t="s">
        <v>40</v>
      </c>
      <c r="K28" s="1">
        <f>0.94/6</f>
        <v>0.15666666666666665</v>
      </c>
      <c r="L28" s="3">
        <f>1.41/6</f>
        <v>0.23499999999999999</v>
      </c>
    </row>
    <row r="29" spans="1:12" x14ac:dyDescent="0.35">
      <c r="A29" t="s">
        <v>13</v>
      </c>
      <c r="C29" t="s">
        <v>14</v>
      </c>
      <c r="D29">
        <v>3</v>
      </c>
      <c r="E29">
        <v>100000</v>
      </c>
      <c r="K29">
        <f>SUM(K23:K28)</f>
        <v>1.6166666666666667</v>
      </c>
      <c r="L29">
        <f>SUM(L23:L28)</f>
        <v>2.6849999999999996</v>
      </c>
    </row>
    <row r="30" spans="1:12" x14ac:dyDescent="0.35">
      <c r="A30" t="s">
        <v>15</v>
      </c>
      <c r="C30" t="s">
        <v>16</v>
      </c>
      <c r="D30">
        <v>1</v>
      </c>
      <c r="E30">
        <v>65000</v>
      </c>
      <c r="L30" s="2" t="s">
        <v>39</v>
      </c>
    </row>
    <row r="32" spans="1:12" x14ac:dyDescent="0.35">
      <c r="A32" t="s">
        <v>17</v>
      </c>
      <c r="C32" t="s">
        <v>18</v>
      </c>
      <c r="D32" t="s">
        <v>19</v>
      </c>
      <c r="E32">
        <v>5500</v>
      </c>
    </row>
    <row r="36" spans="1:25" x14ac:dyDescent="0.35">
      <c r="G36" s="17" t="s">
        <v>29</v>
      </c>
      <c r="H36" s="17" t="s">
        <v>59</v>
      </c>
      <c r="I36" s="17"/>
      <c r="J36" s="17"/>
      <c r="K36" s="17"/>
      <c r="L36" s="17"/>
      <c r="M36" s="17"/>
      <c r="N36" s="17" t="s">
        <v>30</v>
      </c>
      <c r="O36" s="17" t="s">
        <v>41</v>
      </c>
      <c r="P36" s="17" t="s">
        <v>42</v>
      </c>
      <c r="Q36" s="17" t="s">
        <v>43</v>
      </c>
      <c r="R36" s="17" t="s">
        <v>44</v>
      </c>
      <c r="S36" s="17" t="s">
        <v>45</v>
      </c>
      <c r="T36" s="17" t="s">
        <v>46</v>
      </c>
    </row>
    <row r="37" spans="1:25" x14ac:dyDescent="0.35"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1:25" x14ac:dyDescent="0.35">
      <c r="A38" t="s">
        <v>3</v>
      </c>
      <c r="C38" t="s">
        <v>0</v>
      </c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</row>
    <row r="39" spans="1:25" x14ac:dyDescent="0.35">
      <c r="C39" s="1" t="s">
        <v>28</v>
      </c>
      <c r="D39" s="1">
        <v>2022</v>
      </c>
      <c r="E39" s="1">
        <v>1</v>
      </c>
      <c r="F39" s="1">
        <v>33000</v>
      </c>
      <c r="G39" s="1">
        <f t="shared" ref="G39:G51" si="2">F39*1.05</f>
        <v>34650</v>
      </c>
      <c r="H39" s="1">
        <v>6</v>
      </c>
      <c r="I39" s="1"/>
      <c r="J39" s="1"/>
      <c r="K39" s="1"/>
      <c r="L39" s="1"/>
      <c r="M39" s="1"/>
      <c r="N39" s="1">
        <f t="shared" ref="N39:N51" si="3">(G39/285)+H39+I39+J39+K39+L39+M39+1</f>
        <v>128.57894736842104</v>
      </c>
      <c r="O39" s="1">
        <f>N39*2.5</f>
        <v>321.4473684210526</v>
      </c>
      <c r="P39" s="1">
        <f t="shared" ref="P39:P51" si="4">O39/0.95</f>
        <v>338.36565096952904</v>
      </c>
      <c r="Q39" s="4">
        <f>(O39+P39)/2</f>
        <v>329.90650969529082</v>
      </c>
      <c r="R39" s="4"/>
      <c r="S39" s="1"/>
      <c r="T39" s="4"/>
    </row>
    <row r="40" spans="1:25" x14ac:dyDescent="0.35">
      <c r="C40" s="1" t="s">
        <v>10</v>
      </c>
      <c r="D40" s="1">
        <v>2022</v>
      </c>
      <c r="E40" s="1">
        <v>1</v>
      </c>
      <c r="F40" s="1">
        <v>28000</v>
      </c>
      <c r="G40" s="1">
        <f t="shared" si="2"/>
        <v>29400</v>
      </c>
      <c r="H40" s="1">
        <v>6</v>
      </c>
      <c r="I40" s="1"/>
      <c r="J40" s="1"/>
      <c r="K40" s="1"/>
      <c r="L40" s="1"/>
      <c r="M40" s="1"/>
      <c r="N40" s="1">
        <f t="shared" si="3"/>
        <v>110.15789473684211</v>
      </c>
      <c r="O40" s="1">
        <f t="shared" ref="O40:O51" si="5">N40*2.5</f>
        <v>275.39473684210526</v>
      </c>
      <c r="P40" s="1">
        <f t="shared" si="4"/>
        <v>289.88919667590028</v>
      </c>
      <c r="Q40" s="4">
        <f t="shared" ref="Q40:Q51" si="6">(O40+P40)/2</f>
        <v>282.6419667590028</v>
      </c>
      <c r="R40" s="4"/>
      <c r="S40" s="1"/>
      <c r="T40" s="4"/>
    </row>
    <row r="41" spans="1:25" x14ac:dyDescent="0.35">
      <c r="C41" s="1" t="s">
        <v>2</v>
      </c>
      <c r="D41" s="1">
        <v>2022</v>
      </c>
      <c r="E41" s="1">
        <v>3</v>
      </c>
      <c r="F41" s="1">
        <v>4800</v>
      </c>
      <c r="G41" s="1">
        <f t="shared" si="2"/>
        <v>5040</v>
      </c>
      <c r="H41" s="1">
        <v>6</v>
      </c>
      <c r="I41" s="1"/>
      <c r="J41" s="1"/>
      <c r="K41" s="1"/>
      <c r="L41" s="1"/>
      <c r="M41" s="1"/>
      <c r="N41" s="1">
        <f t="shared" si="3"/>
        <v>24.684210526315791</v>
      </c>
      <c r="O41" s="1">
        <f t="shared" si="5"/>
        <v>61.71052631578948</v>
      </c>
      <c r="P41" s="1">
        <f t="shared" si="4"/>
        <v>64.958448753462619</v>
      </c>
      <c r="Q41" s="4">
        <f t="shared" si="6"/>
        <v>63.334487534626049</v>
      </c>
      <c r="R41" s="4">
        <f t="shared" ref="R41:R51" si="7">Q41/0.95</f>
        <v>66.667881615395842</v>
      </c>
      <c r="S41" s="1">
        <f t="shared" ref="S41:S51" si="8">Q41/0.8</f>
        <v>79.168109418282555</v>
      </c>
      <c r="T41" s="4">
        <f t="shared" ref="T41:T51" si="9">S41/0.9*1.2</f>
        <v>105.55747922437673</v>
      </c>
    </row>
    <row r="42" spans="1:25" x14ac:dyDescent="0.35">
      <c r="A42" t="s">
        <v>4</v>
      </c>
      <c r="C42" s="6" t="s">
        <v>21</v>
      </c>
      <c r="D42" s="6">
        <v>2022</v>
      </c>
      <c r="E42" s="6">
        <v>10</v>
      </c>
      <c r="F42" s="6">
        <v>6500</v>
      </c>
      <c r="G42" s="6">
        <f t="shared" si="2"/>
        <v>6825</v>
      </c>
      <c r="H42" s="6">
        <v>6</v>
      </c>
      <c r="I42" s="6"/>
      <c r="J42" s="6"/>
      <c r="K42" s="6"/>
      <c r="L42" s="6"/>
      <c r="M42" s="6"/>
      <c r="N42" s="6">
        <f t="shared" si="3"/>
        <v>30.94736842105263</v>
      </c>
      <c r="O42" s="6">
        <f t="shared" si="5"/>
        <v>77.368421052631575</v>
      </c>
      <c r="P42" s="6">
        <f t="shared" si="4"/>
        <v>81.440443213296405</v>
      </c>
      <c r="Q42" s="5">
        <f t="shared" si="6"/>
        <v>79.40443213296399</v>
      </c>
      <c r="R42" s="5">
        <f t="shared" si="7"/>
        <v>83.583612771541041</v>
      </c>
      <c r="S42" s="6">
        <f t="shared" si="8"/>
        <v>99.25554016620498</v>
      </c>
      <c r="T42" s="5">
        <f t="shared" si="9"/>
        <v>132.34072022160663</v>
      </c>
    </row>
    <row r="43" spans="1:25" x14ac:dyDescent="0.35">
      <c r="C43" s="1" t="s">
        <v>55</v>
      </c>
      <c r="D43" s="1">
        <v>2022</v>
      </c>
      <c r="E43" s="1">
        <v>15</v>
      </c>
      <c r="F43" s="1">
        <v>5000</v>
      </c>
      <c r="G43" s="1">
        <f t="shared" si="2"/>
        <v>5250</v>
      </c>
      <c r="H43" s="1">
        <v>6</v>
      </c>
      <c r="I43" s="1"/>
      <c r="J43" s="1"/>
      <c r="K43" s="1"/>
      <c r="L43" s="1"/>
      <c r="M43" s="1"/>
      <c r="N43" s="1">
        <f t="shared" si="3"/>
        <v>25.421052631578949</v>
      </c>
      <c r="O43" s="1">
        <f t="shared" si="5"/>
        <v>63.55263157894737</v>
      </c>
      <c r="P43" s="1">
        <f t="shared" si="4"/>
        <v>66.897506925207765</v>
      </c>
      <c r="Q43" s="4">
        <f t="shared" si="6"/>
        <v>65.22506925207756</v>
      </c>
      <c r="R43" s="4">
        <f t="shared" si="7"/>
        <v>68.65796763376585</v>
      </c>
      <c r="S43" s="1">
        <f t="shared" si="8"/>
        <v>81.53133656509695</v>
      </c>
      <c r="T43" s="4">
        <f t="shared" si="9"/>
        <v>108.70844875346259</v>
      </c>
    </row>
    <row r="44" spans="1:25" x14ac:dyDescent="0.35">
      <c r="C44" s="21" t="s">
        <v>61</v>
      </c>
      <c r="D44" s="21">
        <v>2022</v>
      </c>
      <c r="E44" s="21">
        <v>1</v>
      </c>
      <c r="F44" s="21">
        <v>2800</v>
      </c>
      <c r="G44" s="21">
        <f t="shared" si="2"/>
        <v>2940</v>
      </c>
      <c r="H44" s="21">
        <v>6</v>
      </c>
      <c r="I44" s="21"/>
      <c r="J44" s="21"/>
      <c r="K44" s="21"/>
      <c r="L44" s="21"/>
      <c r="M44" s="21"/>
      <c r="N44" s="21">
        <f t="shared" si="3"/>
        <v>17.315789473684212</v>
      </c>
      <c r="O44" s="21">
        <f t="shared" si="5"/>
        <v>43.289473684210535</v>
      </c>
      <c r="P44" s="21">
        <f t="shared" si="4"/>
        <v>45.567867036011094</v>
      </c>
      <c r="Q44" s="22">
        <f t="shared" si="6"/>
        <v>44.428670360110814</v>
      </c>
      <c r="R44" s="22">
        <f t="shared" si="7"/>
        <v>46.767021431695596</v>
      </c>
      <c r="S44" s="21">
        <f t="shared" si="8"/>
        <v>55.535837950138514</v>
      </c>
      <c r="T44" s="22">
        <f t="shared" si="9"/>
        <v>74.047783933518019</v>
      </c>
      <c r="U44" s="23"/>
    </row>
    <row r="45" spans="1:25" x14ac:dyDescent="0.35">
      <c r="C45" s="21" t="s">
        <v>60</v>
      </c>
      <c r="D45" s="21">
        <v>2022</v>
      </c>
      <c r="E45" s="21">
        <v>1</v>
      </c>
      <c r="F45" s="21">
        <v>3200</v>
      </c>
      <c r="G45" s="21">
        <f t="shared" si="2"/>
        <v>3360</v>
      </c>
      <c r="H45" s="21">
        <v>6</v>
      </c>
      <c r="I45" s="21"/>
      <c r="J45" s="21"/>
      <c r="K45" s="21"/>
      <c r="L45" s="21"/>
      <c r="M45" s="21"/>
      <c r="N45" s="21">
        <f t="shared" si="3"/>
        <v>18.789473684210527</v>
      </c>
      <c r="O45" s="21">
        <f t="shared" si="5"/>
        <v>46.973684210526315</v>
      </c>
      <c r="P45" s="21">
        <f t="shared" si="4"/>
        <v>49.445983379501385</v>
      </c>
      <c r="Q45" s="22">
        <f t="shared" si="6"/>
        <v>48.20983379501385</v>
      </c>
      <c r="R45" s="22">
        <f t="shared" si="7"/>
        <v>50.747193468435633</v>
      </c>
      <c r="S45" s="21">
        <f t="shared" si="8"/>
        <v>60.262292243767313</v>
      </c>
      <c r="T45" s="22">
        <f t="shared" si="9"/>
        <v>80.349722991689745</v>
      </c>
      <c r="U45" s="23"/>
      <c r="V45" s="7"/>
      <c r="W45" s="7"/>
      <c r="X45" s="7"/>
      <c r="Y45" s="7"/>
    </row>
    <row r="46" spans="1:25" x14ac:dyDescent="0.35">
      <c r="C46" s="1" t="s">
        <v>52</v>
      </c>
      <c r="D46" s="1">
        <v>2022</v>
      </c>
      <c r="E46" s="1">
        <v>2</v>
      </c>
      <c r="F46" s="1">
        <v>10000</v>
      </c>
      <c r="G46" s="1">
        <f t="shared" si="2"/>
        <v>10500</v>
      </c>
      <c r="H46" s="1">
        <v>6</v>
      </c>
      <c r="I46" s="1"/>
      <c r="J46" s="1"/>
      <c r="K46" s="1"/>
      <c r="L46" s="1"/>
      <c r="M46" s="1"/>
      <c r="N46" s="1">
        <f t="shared" si="3"/>
        <v>43.842105263157897</v>
      </c>
      <c r="O46" s="1">
        <f t="shared" si="5"/>
        <v>109.60526315789474</v>
      </c>
      <c r="P46" s="1">
        <f t="shared" si="4"/>
        <v>115.37396121883657</v>
      </c>
      <c r="Q46" s="4">
        <f t="shared" si="6"/>
        <v>112.48961218836565</v>
      </c>
      <c r="R46" s="4">
        <f t="shared" si="7"/>
        <v>118.41011809301648</v>
      </c>
      <c r="S46" s="1">
        <f t="shared" si="8"/>
        <v>140.61201523545705</v>
      </c>
      <c r="T46" s="4">
        <f t="shared" si="9"/>
        <v>187.4826869806094</v>
      </c>
    </row>
    <row r="47" spans="1:25" x14ac:dyDescent="0.35">
      <c r="C47" s="21" t="s">
        <v>62</v>
      </c>
      <c r="D47" s="21">
        <v>2022</v>
      </c>
      <c r="E47" s="21">
        <v>1</v>
      </c>
      <c r="F47" s="21">
        <v>3600</v>
      </c>
      <c r="G47" s="21">
        <f t="shared" si="2"/>
        <v>3780</v>
      </c>
      <c r="H47" s="21">
        <v>6</v>
      </c>
      <c r="I47" s="21"/>
      <c r="J47" s="21"/>
      <c r="K47" s="21"/>
      <c r="L47" s="21"/>
      <c r="M47" s="21"/>
      <c r="N47" s="21">
        <f t="shared" si="3"/>
        <v>20.263157894736842</v>
      </c>
      <c r="O47" s="21">
        <f t="shared" si="5"/>
        <v>50.65789473684211</v>
      </c>
      <c r="P47" s="21">
        <f t="shared" si="4"/>
        <v>53.324099722991697</v>
      </c>
      <c r="Q47" s="22">
        <f t="shared" si="6"/>
        <v>51.9909972299169</v>
      </c>
      <c r="R47" s="22">
        <f t="shared" si="7"/>
        <v>54.727365505175683</v>
      </c>
      <c r="S47" s="21">
        <f t="shared" si="8"/>
        <v>64.988746537396125</v>
      </c>
      <c r="T47" s="22">
        <f t="shared" si="9"/>
        <v>86.6516620498615</v>
      </c>
    </row>
    <row r="48" spans="1:25" x14ac:dyDescent="0.35">
      <c r="C48" s="1" t="s">
        <v>27</v>
      </c>
      <c r="D48" s="1">
        <v>2022</v>
      </c>
      <c r="E48" s="1">
        <v>2</v>
      </c>
      <c r="F48" s="1">
        <v>28000</v>
      </c>
      <c r="G48" s="1">
        <f t="shared" si="2"/>
        <v>29400</v>
      </c>
      <c r="H48" s="1">
        <v>6</v>
      </c>
      <c r="I48" s="1"/>
      <c r="J48" s="1"/>
      <c r="K48" s="1"/>
      <c r="L48" s="1"/>
      <c r="M48" s="1"/>
      <c r="N48" s="1">
        <f t="shared" si="3"/>
        <v>110.15789473684211</v>
      </c>
      <c r="O48" s="1">
        <f t="shared" si="5"/>
        <v>275.39473684210526</v>
      </c>
      <c r="P48" s="1">
        <f t="shared" si="4"/>
        <v>289.88919667590028</v>
      </c>
      <c r="Q48" s="4">
        <f t="shared" si="6"/>
        <v>282.6419667590028</v>
      </c>
      <c r="R48" s="4">
        <f t="shared" si="7"/>
        <v>297.51785974631878</v>
      </c>
      <c r="S48" s="1">
        <f t="shared" si="8"/>
        <v>353.3024584487535</v>
      </c>
      <c r="T48" s="4">
        <f t="shared" si="9"/>
        <v>471.06994459833794</v>
      </c>
    </row>
    <row r="49" spans="2:20" x14ac:dyDescent="0.35">
      <c r="C49" s="1" t="s">
        <v>26</v>
      </c>
      <c r="D49" s="1">
        <v>2022</v>
      </c>
      <c r="E49" s="1">
        <v>2</v>
      </c>
      <c r="F49" s="1">
        <v>33000</v>
      </c>
      <c r="G49" s="1">
        <f t="shared" si="2"/>
        <v>34650</v>
      </c>
      <c r="H49" s="1">
        <v>6</v>
      </c>
      <c r="I49" s="1"/>
      <c r="J49" s="1"/>
      <c r="K49" s="1"/>
      <c r="L49" s="1"/>
      <c r="M49" s="1"/>
      <c r="N49" s="1">
        <f t="shared" si="3"/>
        <v>128.57894736842104</v>
      </c>
      <c r="O49" s="1">
        <f t="shared" si="5"/>
        <v>321.4473684210526</v>
      </c>
      <c r="P49" s="1">
        <f t="shared" si="4"/>
        <v>338.36565096952904</v>
      </c>
      <c r="Q49" s="4">
        <f t="shared" si="6"/>
        <v>329.90650969529082</v>
      </c>
      <c r="R49" s="4">
        <f t="shared" si="7"/>
        <v>347.27001020556929</v>
      </c>
      <c r="S49" s="1">
        <f t="shared" si="8"/>
        <v>412.38313711911348</v>
      </c>
      <c r="T49" s="4">
        <f t="shared" si="9"/>
        <v>549.84418282548461</v>
      </c>
    </row>
    <row r="50" spans="2:20" x14ac:dyDescent="0.35">
      <c r="C50" s="1" t="s">
        <v>50</v>
      </c>
      <c r="D50" s="1">
        <v>2022</v>
      </c>
      <c r="E50" s="1">
        <v>2</v>
      </c>
      <c r="F50" s="1">
        <v>15000</v>
      </c>
      <c r="G50" s="1">
        <f t="shared" si="2"/>
        <v>15750</v>
      </c>
      <c r="H50" s="1">
        <v>6</v>
      </c>
      <c r="I50" s="1"/>
      <c r="J50" s="1"/>
      <c r="K50" s="1"/>
      <c r="L50" s="1"/>
      <c r="M50" s="1"/>
      <c r="N50" s="1">
        <f t="shared" si="3"/>
        <v>62.263157894736842</v>
      </c>
      <c r="O50" s="1">
        <f t="shared" si="5"/>
        <v>155.65789473684211</v>
      </c>
      <c r="P50" s="1">
        <f t="shared" si="4"/>
        <v>163.85041551246539</v>
      </c>
      <c r="Q50" s="4">
        <f t="shared" si="6"/>
        <v>159.75415512465375</v>
      </c>
      <c r="R50" s="4">
        <f t="shared" si="7"/>
        <v>168.16226855226711</v>
      </c>
      <c r="S50" s="1">
        <f t="shared" si="8"/>
        <v>199.69269390581718</v>
      </c>
      <c r="T50" s="4">
        <f t="shared" si="9"/>
        <v>266.25692520775624</v>
      </c>
    </row>
    <row r="51" spans="2:20" x14ac:dyDescent="0.35">
      <c r="C51" s="1" t="s">
        <v>63</v>
      </c>
      <c r="D51" s="1">
        <v>2022</v>
      </c>
      <c r="E51" s="1">
        <v>1</v>
      </c>
      <c r="F51" s="1">
        <v>3800</v>
      </c>
      <c r="G51" s="1">
        <f t="shared" si="2"/>
        <v>3990</v>
      </c>
      <c r="H51" s="1">
        <v>6</v>
      </c>
      <c r="I51" s="1"/>
      <c r="J51" s="1"/>
      <c r="K51" s="1"/>
      <c r="L51" s="1"/>
      <c r="M51" s="1"/>
      <c r="N51" s="1">
        <f t="shared" si="3"/>
        <v>21</v>
      </c>
      <c r="O51" s="1">
        <f t="shared" si="5"/>
        <v>52.5</v>
      </c>
      <c r="P51" s="1">
        <f t="shared" si="4"/>
        <v>55.263157894736842</v>
      </c>
      <c r="Q51" s="4">
        <f t="shared" si="6"/>
        <v>53.881578947368425</v>
      </c>
      <c r="R51" s="20">
        <f t="shared" si="7"/>
        <v>56.717451523545712</v>
      </c>
      <c r="S51" s="20">
        <f t="shared" si="8"/>
        <v>67.35197368421052</v>
      </c>
      <c r="T51" s="20">
        <f t="shared" si="9"/>
        <v>89.802631578947356</v>
      </c>
    </row>
    <row r="54" spans="2:20" x14ac:dyDescent="0.35">
      <c r="E54" s="18" t="s">
        <v>43</v>
      </c>
      <c r="F54" s="18" t="s">
        <v>44</v>
      </c>
      <c r="G54" s="18" t="s">
        <v>45</v>
      </c>
      <c r="H54" s="18" t="s">
        <v>54</v>
      </c>
    </row>
    <row r="55" spans="2:20" x14ac:dyDescent="0.35">
      <c r="E55" s="18"/>
      <c r="F55" s="18"/>
      <c r="G55" s="18"/>
      <c r="H55" s="18"/>
    </row>
    <row r="56" spans="2:20" x14ac:dyDescent="0.35">
      <c r="E56" s="18"/>
      <c r="F56" s="18"/>
      <c r="G56" s="18"/>
      <c r="H56" s="18"/>
    </row>
    <row r="57" spans="2:20" x14ac:dyDescent="0.35">
      <c r="B57" s="8" t="s">
        <v>47</v>
      </c>
      <c r="C57" s="6" t="s">
        <v>28</v>
      </c>
      <c r="D57" s="6">
        <v>2022</v>
      </c>
      <c r="E57" s="5"/>
      <c r="F57" s="5">
        <v>270</v>
      </c>
      <c r="G57" s="5"/>
      <c r="H57" s="6">
        <v>295</v>
      </c>
      <c r="I57" t="s">
        <v>58</v>
      </c>
    </row>
    <row r="58" spans="2:20" x14ac:dyDescent="0.35">
      <c r="B58" s="8" t="s">
        <v>47</v>
      </c>
      <c r="C58" s="6" t="s">
        <v>10</v>
      </c>
      <c r="D58" s="6">
        <v>2022</v>
      </c>
      <c r="E58" s="5"/>
      <c r="F58" s="5">
        <v>225</v>
      </c>
      <c r="G58" s="5"/>
      <c r="H58" s="6">
        <v>295</v>
      </c>
      <c r="I58" t="s">
        <v>58</v>
      </c>
    </row>
    <row r="59" spans="2:20" x14ac:dyDescent="0.35">
      <c r="B59" s="9" t="s">
        <v>48</v>
      </c>
      <c r="C59" s="12" t="s">
        <v>49</v>
      </c>
      <c r="D59" s="6">
        <v>2022</v>
      </c>
      <c r="E59" s="11">
        <v>148</v>
      </c>
      <c r="F59" s="11">
        <f>E59/0.95</f>
        <v>155.78947368421052</v>
      </c>
      <c r="G59" s="11">
        <f>E59/0.8</f>
        <v>185</v>
      </c>
      <c r="H59" s="11">
        <v>140</v>
      </c>
      <c r="I59" s="14" t="s">
        <v>57</v>
      </c>
    </row>
    <row r="60" spans="2:20" x14ac:dyDescent="0.35">
      <c r="B60" s="9" t="s">
        <v>48</v>
      </c>
      <c r="C60" s="15" t="s">
        <v>56</v>
      </c>
      <c r="D60" s="6">
        <v>2022</v>
      </c>
      <c r="E60" s="11">
        <v>50</v>
      </c>
      <c r="F60" s="11">
        <f t="shared" ref="F60:F67" si="10">E60/0.95</f>
        <v>52.631578947368425</v>
      </c>
      <c r="G60" s="11">
        <f t="shared" ref="G60:G67" si="11">E60/0.8</f>
        <v>62.5</v>
      </c>
      <c r="H60" s="11">
        <v>3000</v>
      </c>
      <c r="I60" s="14" t="s">
        <v>58</v>
      </c>
    </row>
    <row r="61" spans="2:20" x14ac:dyDescent="0.35">
      <c r="B61" s="9" t="s">
        <v>48</v>
      </c>
      <c r="C61" s="16" t="s">
        <v>53</v>
      </c>
      <c r="D61" s="6">
        <v>2022</v>
      </c>
      <c r="E61" s="13">
        <v>23</v>
      </c>
      <c r="F61" s="11">
        <f t="shared" si="10"/>
        <v>24.210526315789476</v>
      </c>
      <c r="G61" s="11">
        <f t="shared" si="11"/>
        <v>28.75</v>
      </c>
      <c r="H61" s="11">
        <v>1750</v>
      </c>
    </row>
    <row r="62" spans="2:20" x14ac:dyDescent="0.35">
      <c r="B62" s="9" t="s">
        <v>48</v>
      </c>
      <c r="C62" s="15" t="s">
        <v>23</v>
      </c>
      <c r="D62" s="6">
        <v>2022</v>
      </c>
      <c r="E62" s="11">
        <v>85</v>
      </c>
      <c r="F62" s="11">
        <f t="shared" si="10"/>
        <v>89.473684210526315</v>
      </c>
      <c r="G62" s="11">
        <f t="shared" si="11"/>
        <v>106.25</v>
      </c>
      <c r="H62" s="11">
        <v>295</v>
      </c>
      <c r="I62" s="14" t="s">
        <v>58</v>
      </c>
    </row>
    <row r="63" spans="2:20" x14ac:dyDescent="0.35">
      <c r="B63" s="9" t="s">
        <v>48</v>
      </c>
      <c r="C63" s="15" t="s">
        <v>25</v>
      </c>
      <c r="D63" s="6">
        <v>2022</v>
      </c>
      <c r="E63" s="11">
        <v>120</v>
      </c>
      <c r="F63" s="11">
        <f t="shared" si="10"/>
        <v>126.31578947368422</v>
      </c>
      <c r="G63" s="11">
        <f t="shared" si="11"/>
        <v>150</v>
      </c>
      <c r="H63" s="11">
        <v>295</v>
      </c>
      <c r="I63" s="14" t="s">
        <v>58</v>
      </c>
    </row>
    <row r="64" spans="2:20" x14ac:dyDescent="0.35">
      <c r="B64" s="9" t="s">
        <v>48</v>
      </c>
      <c r="C64" s="15" t="s">
        <v>27</v>
      </c>
      <c r="D64" s="6">
        <v>2022</v>
      </c>
      <c r="E64" s="11">
        <v>215</v>
      </c>
      <c r="F64" s="11">
        <f t="shared" si="10"/>
        <v>226.31578947368422</v>
      </c>
      <c r="G64" s="11">
        <f t="shared" si="11"/>
        <v>268.75</v>
      </c>
      <c r="H64" s="11">
        <v>580</v>
      </c>
      <c r="I64" s="14" t="s">
        <v>58</v>
      </c>
    </row>
    <row r="65" spans="2:9" x14ac:dyDescent="0.35">
      <c r="B65" s="9" t="s">
        <v>48</v>
      </c>
      <c r="C65" s="15" t="s">
        <v>26</v>
      </c>
      <c r="D65" s="6">
        <v>2022</v>
      </c>
      <c r="E65" s="11">
        <v>260</v>
      </c>
      <c r="F65" s="11">
        <f t="shared" si="10"/>
        <v>273.68421052631578</v>
      </c>
      <c r="G65" s="11">
        <f t="shared" si="11"/>
        <v>325</v>
      </c>
      <c r="H65" s="11">
        <v>580</v>
      </c>
      <c r="I65" s="14" t="s">
        <v>58</v>
      </c>
    </row>
    <row r="66" spans="2:9" x14ac:dyDescent="0.35">
      <c r="B66" s="9" t="s">
        <v>48</v>
      </c>
      <c r="C66" s="15" t="s">
        <v>50</v>
      </c>
      <c r="D66" s="6">
        <v>2022</v>
      </c>
      <c r="E66" s="10">
        <v>120</v>
      </c>
      <c r="F66" s="11">
        <f t="shared" si="10"/>
        <v>126.31578947368422</v>
      </c>
      <c r="G66" s="11">
        <f t="shared" si="11"/>
        <v>150</v>
      </c>
      <c r="H66" s="11">
        <v>580</v>
      </c>
      <c r="I66" s="14" t="s">
        <v>58</v>
      </c>
    </row>
    <row r="67" spans="2:9" x14ac:dyDescent="0.35">
      <c r="B67" s="9" t="s">
        <v>48</v>
      </c>
      <c r="C67" s="15" t="s">
        <v>51</v>
      </c>
      <c r="D67" s="6">
        <v>2022</v>
      </c>
      <c r="E67" s="10">
        <v>29</v>
      </c>
      <c r="F67" s="11">
        <f t="shared" si="10"/>
        <v>30.526315789473685</v>
      </c>
      <c r="G67" s="11">
        <f t="shared" si="11"/>
        <v>36.25</v>
      </c>
      <c r="H67" s="11">
        <v>450</v>
      </c>
      <c r="I67" s="14" t="s">
        <v>58</v>
      </c>
    </row>
    <row r="68" spans="2:9" x14ac:dyDescent="0.35">
      <c r="H68">
        <f>SUM(H57:H67)</f>
        <v>8260</v>
      </c>
    </row>
  </sheetData>
  <mergeCells count="19">
    <mergeCell ref="K21:L21"/>
    <mergeCell ref="P36:P38"/>
    <mergeCell ref="Q36:Q38"/>
    <mergeCell ref="G36:G38"/>
    <mergeCell ref="H36:H38"/>
    <mergeCell ref="I36:I38"/>
    <mergeCell ref="J36:J38"/>
    <mergeCell ref="K36:K38"/>
    <mergeCell ref="L36:L38"/>
    <mergeCell ref="R36:R38"/>
    <mergeCell ref="S36:S38"/>
    <mergeCell ref="T36:T38"/>
    <mergeCell ref="E54:E56"/>
    <mergeCell ref="F54:F56"/>
    <mergeCell ref="G54:G56"/>
    <mergeCell ref="M36:M38"/>
    <mergeCell ref="N36:N38"/>
    <mergeCell ref="O36:O38"/>
    <mergeCell ref="H54:H5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</cp:lastModifiedBy>
  <dcterms:created xsi:type="dcterms:W3CDTF">2021-07-20T14:09:21Z</dcterms:created>
  <dcterms:modified xsi:type="dcterms:W3CDTF">2022-11-18T09:31:50Z</dcterms:modified>
</cp:coreProperties>
</file>