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D1E29B37-310B-4342-AD42-C9D6F3905014}" xr6:coauthVersionLast="47" xr6:coauthVersionMax="47" xr10:uidLastSave="{00000000-0000-0000-0000-000000000000}"/>
  <bookViews>
    <workbookView xWindow="2280" yWindow="2280" windowWidth="28800" windowHeight="15340" xr2:uid="{198ABD53-75B7-4D71-9407-2021649638D9}"/>
  </bookViews>
  <sheets>
    <sheet name="Feuil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49" i="1" l="1"/>
  <c r="X49" i="1"/>
  <c r="U49" i="1"/>
  <c r="S49" i="1"/>
  <c r="T49" i="1" s="1"/>
  <c r="R49" i="1"/>
  <c r="Y48" i="1"/>
  <c r="X48" i="1"/>
  <c r="U48" i="1"/>
  <c r="R48" i="1"/>
  <c r="S48" i="1" s="1"/>
  <c r="T48" i="1" s="1"/>
  <c r="Y47" i="1"/>
  <c r="X47" i="1"/>
  <c r="U47" i="1"/>
  <c r="R47" i="1"/>
  <c r="S47" i="1" s="1"/>
  <c r="T47" i="1" s="1"/>
  <c r="Y46" i="1"/>
  <c r="X46" i="1"/>
  <c r="U46" i="1"/>
  <c r="S46" i="1"/>
  <c r="T46" i="1" s="1"/>
  <c r="R46" i="1"/>
  <c r="Y45" i="1"/>
  <c r="X45" i="1"/>
  <c r="U45" i="1"/>
  <c r="R45" i="1"/>
  <c r="S45" i="1" s="1"/>
  <c r="T45" i="1" s="1"/>
  <c r="Y44" i="1"/>
  <c r="X44" i="1"/>
  <c r="U44" i="1"/>
  <c r="R44" i="1"/>
  <c r="S44" i="1" s="1"/>
  <c r="T44" i="1" s="1"/>
  <c r="Y43" i="1"/>
  <c r="X43" i="1"/>
  <c r="U43" i="1"/>
  <c r="R43" i="1"/>
  <c r="S43" i="1" s="1"/>
  <c r="T43" i="1" s="1"/>
  <c r="Y42" i="1"/>
  <c r="X42" i="1"/>
  <c r="U42" i="1"/>
  <c r="R42" i="1"/>
  <c r="S42" i="1" s="1"/>
  <c r="T42" i="1" s="1"/>
  <c r="Y41" i="1"/>
  <c r="X41" i="1"/>
  <c r="U41" i="1"/>
  <c r="R41" i="1"/>
  <c r="S41" i="1" s="1"/>
  <c r="T41" i="1" s="1"/>
  <c r="K42" i="1"/>
  <c r="K43" i="1"/>
  <c r="K44" i="1"/>
  <c r="K45" i="1"/>
  <c r="K46" i="1"/>
  <c r="K47" i="1"/>
  <c r="K48" i="1"/>
  <c r="K49" i="1"/>
  <c r="K41" i="1"/>
  <c r="I49" i="1"/>
  <c r="I48" i="1"/>
  <c r="I47" i="1"/>
  <c r="I46" i="1"/>
  <c r="I45" i="1"/>
  <c r="I44" i="1"/>
  <c r="I43" i="1"/>
  <c r="I42" i="1"/>
  <c r="I41" i="1"/>
  <c r="V13" i="1"/>
  <c r="V14" i="1"/>
  <c r="V15" i="1"/>
  <c r="V16" i="1"/>
  <c r="V17" i="1"/>
  <c r="V18" i="1"/>
  <c r="V19" i="1"/>
  <c r="V20" i="1"/>
  <c r="W13" i="1"/>
  <c r="W14" i="1"/>
  <c r="W15" i="1"/>
  <c r="W16" i="1"/>
  <c r="W17" i="1"/>
  <c r="W18" i="1"/>
  <c r="W19" i="1"/>
  <c r="W20" i="1"/>
  <c r="W12" i="1"/>
  <c r="V12" i="1"/>
  <c r="S12" i="1"/>
  <c r="G21" i="1"/>
  <c r="F21" i="1"/>
  <c r="T13" i="1"/>
  <c r="T14" i="1"/>
  <c r="T15" i="1"/>
  <c r="T16" i="1"/>
  <c r="T17" i="1"/>
  <c r="T18" i="1"/>
  <c r="T19" i="1"/>
  <c r="T20" i="1"/>
  <c r="T12" i="1"/>
  <c r="A19" i="1"/>
  <c r="I19" i="1"/>
  <c r="P19" i="1" s="1"/>
  <c r="Q19" i="1" s="1"/>
  <c r="S19" i="1"/>
  <c r="A13" i="1"/>
  <c r="A14" i="1"/>
  <c r="A15" i="1"/>
  <c r="A16" i="1"/>
  <c r="A17" i="1"/>
  <c r="A18" i="1"/>
  <c r="A20" i="1"/>
  <c r="A12" i="1"/>
  <c r="B13" i="1"/>
  <c r="B14" i="1"/>
  <c r="B15" i="1"/>
  <c r="B16" i="1"/>
  <c r="B17" i="1"/>
  <c r="B18" i="1"/>
  <c r="B20" i="1"/>
  <c r="B12" i="1"/>
  <c r="S13" i="1"/>
  <c r="S14" i="1"/>
  <c r="S15" i="1"/>
  <c r="S16" i="1"/>
  <c r="S17" i="1"/>
  <c r="S18" i="1"/>
  <c r="S20" i="1"/>
  <c r="I20" i="1"/>
  <c r="I18" i="1"/>
  <c r="I17" i="1"/>
  <c r="I16" i="1"/>
  <c r="I15" i="1"/>
  <c r="I14" i="1"/>
  <c r="I13" i="1"/>
  <c r="I12" i="1"/>
  <c r="S21" i="1" l="1"/>
  <c r="R19" i="1"/>
  <c r="B21" i="1"/>
  <c r="A21" i="1"/>
  <c r="P18" i="1"/>
  <c r="P15" i="1"/>
  <c r="P16" i="1"/>
  <c r="P12" i="1"/>
  <c r="P13" i="1"/>
  <c r="P14" i="1"/>
  <c r="P17" i="1"/>
  <c r="P20" i="1"/>
  <c r="A24" i="1" l="1"/>
  <c r="A23" i="1"/>
  <c r="A22" i="1"/>
  <c r="Q20" i="1"/>
  <c r="R20" i="1" s="1"/>
  <c r="Q17" i="1"/>
  <c r="Q13" i="1"/>
  <c r="Q14" i="1"/>
  <c r="Q15" i="1"/>
  <c r="Q16" i="1"/>
  <c r="Q12" i="1"/>
  <c r="Q18" i="1"/>
  <c r="R13" i="1" l="1"/>
  <c r="R17" i="1"/>
  <c r="R14" i="1"/>
  <c r="R15" i="1"/>
  <c r="R16" i="1"/>
  <c r="R12" i="1"/>
  <c r="R18" i="1"/>
</calcChain>
</file>

<file path=xl/sharedStrings.xml><?xml version="1.0" encoding="utf-8"?>
<sst xmlns="http://schemas.openxmlformats.org/spreadsheetml/2006/main" count="83" uniqueCount="54">
  <si>
    <t xml:space="preserve">BIVB + COURTAGE </t>
  </si>
  <si>
    <t xml:space="preserve"> + mise</t>
  </si>
  <si>
    <t xml:space="preserve"> + bouchons</t>
  </si>
  <si>
    <t xml:space="preserve"> + bouteille</t>
  </si>
  <si>
    <t xml:space="preserve"> + etiquette</t>
  </si>
  <si>
    <t xml:space="preserve"> + cartons</t>
  </si>
  <si>
    <t>Prix net a fact</t>
  </si>
  <si>
    <t xml:space="preserve">Pieces </t>
  </si>
  <si>
    <t>Gerey 1 er cru COMBE AU MOINE</t>
  </si>
  <si>
    <t>aug de 20%</t>
  </si>
  <si>
    <t>Vendanges</t>
  </si>
  <si>
    <t>x</t>
  </si>
  <si>
    <t>Raisins</t>
  </si>
  <si>
    <t>Pieces</t>
  </si>
  <si>
    <t xml:space="preserve"> + cire et amortissement machine sur 2 nas</t>
  </si>
  <si>
    <t xml:space="preserve"> PRIX DE REVIENT hors vendange</t>
  </si>
  <si>
    <t>Aloxe 1er cru</t>
  </si>
  <si>
    <t>Cout CPA</t>
  </si>
  <si>
    <t>CPA</t>
  </si>
  <si>
    <t>FP</t>
  </si>
  <si>
    <t>A</t>
  </si>
  <si>
    <t>Nb de bouteilles FP</t>
  </si>
  <si>
    <t>Nb de bouteilles CP</t>
  </si>
  <si>
    <t>Cout fp</t>
  </si>
  <si>
    <t>CHB1ER CRU ECH</t>
  </si>
  <si>
    <t>Monthelie</t>
  </si>
  <si>
    <t>BASE 2022 et estimation</t>
  </si>
  <si>
    <t>Savigny</t>
  </si>
  <si>
    <t>Gevrey Leclerc</t>
  </si>
  <si>
    <t>Bourgogne</t>
  </si>
  <si>
    <t>Volnay 1er cru les brouillards</t>
  </si>
  <si>
    <t>Corton Grand cru rouge</t>
  </si>
  <si>
    <t>Prix choisi</t>
  </si>
  <si>
    <t>EXW</t>
  </si>
  <si>
    <t>HT PRO</t>
  </si>
  <si>
    <t>USA</t>
  </si>
  <si>
    <t xml:space="preserve">Corton Grand cru rouge 2023 </t>
  </si>
  <si>
    <t>Offre pour USA Visite de Andy 6/11/2023</t>
  </si>
  <si>
    <t>1 barrel</t>
  </si>
  <si>
    <t>280 Bt</t>
  </si>
  <si>
    <t>Prices are per unit (Bt) in € EXW with the usual label of Caroline PARENT</t>
  </si>
  <si>
    <t>and US Back label personalised if needed</t>
  </si>
  <si>
    <t>Wax</t>
  </si>
  <si>
    <t>Chambolle Musigny 1er cru aux echanges 2023</t>
  </si>
  <si>
    <t>Gevrey 1er cru la Combe aux moines 2023</t>
  </si>
  <si>
    <t>Prix en CP</t>
  </si>
  <si>
    <t>En barrique je vend 1 piece de</t>
  </si>
  <si>
    <t>Corton</t>
  </si>
  <si>
    <t xml:space="preserve">Gevrey 1er cru </t>
  </si>
  <si>
    <t xml:space="preserve">Chb 1ercru </t>
  </si>
  <si>
    <t>€</t>
  </si>
  <si>
    <t>280 bt</t>
  </si>
  <si>
    <t>Prix publié au 31/03</t>
  </si>
  <si>
    <t>BIVB + Courtage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</si>
</sst>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0" xfId="0" applyFill="1"/>
    <xf numFmtId="0" fontId="2" fillId="0" borderId="0" xfId="0" applyFont="1"/>
    <xf numFmtId="0" fontId="3" fillId="0" borderId="1" xfId="0" applyFont="1" applyBorder="1"/>
    <xf numFmtId="0" fontId="0" fillId="2" borderId="1" xfId="0" applyFill="1" applyBorder="1"/>
    <xf numFmtId="16" fontId="0" fillId="0" borderId="0" xfId="0" applyNumberFormat="1"/>
    <xf numFmtId="14" fontId="0" fillId="0" borderId="0" xfId="0" applyNumberFormat="1"/>
    <xf numFmtId="0" fontId="0" fillId="0" borderId="3" xfId="0" applyBorder="1"/>
    <xf numFmtId="0" fontId="2" fillId="0" borderId="1" xfId="0" applyFont="1" applyBorder="1"/>
    <xf numFmtId="0" fontId="5" fillId="0" borderId="1" xfId="0" applyFont="1" applyBorder="1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CB7E-A104-4947-BAD1-6D04378279A8}">
  <sheetPr>
    <pageSetUpPr fitToPage="1"/>
  </sheetPr>
  <dimension ref="A7:Z49"/>
  <sheetViews>
    <sheetView tabSelected="1" topLeftCell="C21" workbookViewId="0">
      <selection activeCell="J44" sqref="J44"/>
    </sheetView>
  </sheetViews>
  <sheetFormatPr baseColWidth="10" defaultRowHeight="14.5" x14ac:dyDescent="0.35"/>
  <cols>
    <col min="4" max="4" width="39.08984375" customWidth="1"/>
    <col min="5" max="6" width="9.54296875" customWidth="1"/>
    <col min="7" max="7" width="5.81640625" customWidth="1"/>
    <col min="8" max="8" width="12.7265625" customWidth="1"/>
    <col min="10" max="10" width="18.81640625" customWidth="1"/>
    <col min="14" max="14" width="8.453125" customWidth="1"/>
    <col min="16" max="16" width="16.26953125" customWidth="1"/>
  </cols>
  <sheetData>
    <row r="7" spans="1:24" ht="21" x14ac:dyDescent="0.5">
      <c r="D7" s="15">
        <v>2023</v>
      </c>
      <c r="E7" s="15"/>
      <c r="F7" s="15"/>
      <c r="G7" s="15"/>
      <c r="H7" s="15"/>
      <c r="I7" s="15"/>
      <c r="J7" s="15"/>
      <c r="K7" s="15"/>
      <c r="L7" t="s">
        <v>20</v>
      </c>
    </row>
    <row r="9" spans="1:24" x14ac:dyDescent="0.35">
      <c r="I9" s="12" t="s">
        <v>0</v>
      </c>
      <c r="J9" s="12" t="s">
        <v>1</v>
      </c>
      <c r="K9" s="12" t="s">
        <v>2</v>
      </c>
      <c r="L9" s="12" t="s">
        <v>3</v>
      </c>
      <c r="M9" s="12" t="s">
        <v>4</v>
      </c>
      <c r="N9" s="12" t="s">
        <v>5</v>
      </c>
      <c r="O9" s="12" t="s">
        <v>14</v>
      </c>
      <c r="P9" s="12" t="s">
        <v>15</v>
      </c>
      <c r="Q9" s="12" t="s">
        <v>6</v>
      </c>
      <c r="R9" s="12" t="s">
        <v>9</v>
      </c>
      <c r="S9" s="12" t="s">
        <v>21</v>
      </c>
      <c r="T9" s="12" t="s">
        <v>22</v>
      </c>
    </row>
    <row r="10" spans="1:24" x14ac:dyDescent="0.35">
      <c r="A10" t="s">
        <v>23</v>
      </c>
      <c r="B10" t="s">
        <v>17</v>
      </c>
      <c r="C10" t="s">
        <v>10</v>
      </c>
      <c r="H10" s="12" t="s">
        <v>26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t="s">
        <v>33</v>
      </c>
      <c r="V10" t="s">
        <v>35</v>
      </c>
      <c r="W10" t="s">
        <v>34</v>
      </c>
      <c r="X10" t="s">
        <v>45</v>
      </c>
    </row>
    <row r="11" spans="1:24" x14ac:dyDescent="0.35">
      <c r="D11" t="s">
        <v>7</v>
      </c>
      <c r="F11" t="s">
        <v>18</v>
      </c>
      <c r="G11" t="s">
        <v>19</v>
      </c>
      <c r="H11" s="14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t="s">
        <v>32</v>
      </c>
    </row>
    <row r="12" spans="1:24" x14ac:dyDescent="0.35">
      <c r="A12" s="1">
        <f>G12*H12</f>
        <v>22500</v>
      </c>
      <c r="B12" s="1">
        <f>F12*H12</f>
        <v>0</v>
      </c>
      <c r="C12" s="1" t="s">
        <v>11</v>
      </c>
      <c r="D12" s="6" t="s">
        <v>27</v>
      </c>
      <c r="E12" s="1">
        <v>2023</v>
      </c>
      <c r="F12" s="1"/>
      <c r="G12" s="5">
        <v>9</v>
      </c>
      <c r="H12" s="5">
        <v>2500</v>
      </c>
      <c r="I12" s="1">
        <f t="shared" ref="I12:I20" si="0">H12*1.05</f>
        <v>2625</v>
      </c>
      <c r="J12" s="1">
        <v>3</v>
      </c>
      <c r="K12" s="1">
        <v>1.2</v>
      </c>
      <c r="L12" s="1">
        <v>1</v>
      </c>
      <c r="M12" s="1">
        <v>0.5</v>
      </c>
      <c r="N12" s="1">
        <v>0.5</v>
      </c>
      <c r="O12" s="1">
        <v>1</v>
      </c>
      <c r="P12" s="1">
        <f t="shared" ref="P12:P20" si="1">(I12/285)+J12+K12+L12+M12+N12+O12+1</f>
        <v>17.410526315789475</v>
      </c>
      <c r="Q12" s="1">
        <f>P12*2</f>
        <v>34.821052631578951</v>
      </c>
      <c r="R12" s="1">
        <f t="shared" ref="R12:R20" si="2">Q12/0.8</f>
        <v>43.526315789473685</v>
      </c>
      <c r="S12" s="1">
        <f t="shared" ref="S12:S20" si="3">G12*280</f>
        <v>2520</v>
      </c>
      <c r="T12" s="1">
        <f>F12*280</f>
        <v>0</v>
      </c>
      <c r="U12">
        <v>35</v>
      </c>
      <c r="V12">
        <f>U12/0.95</f>
        <v>36.842105263157897</v>
      </c>
      <c r="W12">
        <f>U12/0.8</f>
        <v>43.75</v>
      </c>
    </row>
    <row r="13" spans="1:24" x14ac:dyDescent="0.35">
      <c r="A13" s="1">
        <f t="shared" ref="A13:A20" si="4">G13*H13</f>
        <v>18000</v>
      </c>
      <c r="B13" s="1">
        <f t="shared" ref="B13:B20" si="5">F13*H13</f>
        <v>0</v>
      </c>
      <c r="C13" s="1"/>
      <c r="D13" s="6" t="s">
        <v>25</v>
      </c>
      <c r="E13" s="1">
        <v>2023</v>
      </c>
      <c r="F13" s="5"/>
      <c r="G13" s="5">
        <v>9</v>
      </c>
      <c r="H13" s="5">
        <v>2000</v>
      </c>
      <c r="I13" s="1">
        <f t="shared" si="0"/>
        <v>2100</v>
      </c>
      <c r="J13" s="1">
        <v>3</v>
      </c>
      <c r="K13" s="1">
        <v>1.2</v>
      </c>
      <c r="L13" s="1">
        <v>1</v>
      </c>
      <c r="M13" s="1">
        <v>0.5</v>
      </c>
      <c r="N13" s="1">
        <v>0.5</v>
      </c>
      <c r="O13" s="1">
        <v>1</v>
      </c>
      <c r="P13" s="1">
        <f t="shared" si="1"/>
        <v>15.568421052631578</v>
      </c>
      <c r="Q13" s="1">
        <f t="shared" ref="Q13:Q20" si="6">P13*2</f>
        <v>31.136842105263156</v>
      </c>
      <c r="R13" s="1">
        <f t="shared" si="2"/>
        <v>38.921052631578945</v>
      </c>
      <c r="S13" s="1">
        <f t="shared" si="3"/>
        <v>2520</v>
      </c>
      <c r="T13" s="1">
        <f t="shared" ref="T13:T20" si="7">F13*280</f>
        <v>0</v>
      </c>
      <c r="U13">
        <v>31</v>
      </c>
      <c r="V13">
        <f t="shared" ref="V13:V20" si="8">U13/0.95</f>
        <v>32.631578947368425</v>
      </c>
      <c r="W13">
        <f t="shared" ref="W13:W20" si="9">U13/0.8</f>
        <v>38.75</v>
      </c>
    </row>
    <row r="14" spans="1:24" x14ac:dyDescent="0.35">
      <c r="A14" s="1">
        <f t="shared" si="4"/>
        <v>133020</v>
      </c>
      <c r="B14" s="1">
        <f t="shared" si="5"/>
        <v>0</v>
      </c>
      <c r="C14" s="1"/>
      <c r="D14" s="6" t="s">
        <v>28</v>
      </c>
      <c r="E14" s="1">
        <v>2023</v>
      </c>
      <c r="F14" s="5"/>
      <c r="G14" s="5">
        <v>20</v>
      </c>
      <c r="H14" s="5">
        <v>6651</v>
      </c>
      <c r="I14" s="1">
        <f t="shared" si="0"/>
        <v>6983.55</v>
      </c>
      <c r="J14" s="1">
        <v>3</v>
      </c>
      <c r="K14" s="1">
        <v>1.2</v>
      </c>
      <c r="L14" s="1">
        <v>1</v>
      </c>
      <c r="M14" s="1">
        <v>0.5</v>
      </c>
      <c r="N14" s="1">
        <v>0.5</v>
      </c>
      <c r="O14" s="1">
        <v>1</v>
      </c>
      <c r="P14" s="1">
        <f t="shared" si="1"/>
        <v>32.703684210526319</v>
      </c>
      <c r="Q14" s="1">
        <f t="shared" si="6"/>
        <v>65.407368421052638</v>
      </c>
      <c r="R14" s="1">
        <f t="shared" si="2"/>
        <v>81.759210526315798</v>
      </c>
      <c r="S14" s="1">
        <f t="shared" si="3"/>
        <v>5600</v>
      </c>
      <c r="T14" s="1">
        <f t="shared" si="7"/>
        <v>0</v>
      </c>
      <c r="U14">
        <v>65</v>
      </c>
      <c r="V14">
        <f t="shared" si="8"/>
        <v>68.421052631578945</v>
      </c>
      <c r="W14">
        <f t="shared" si="9"/>
        <v>81.25</v>
      </c>
    </row>
    <row r="15" spans="1:24" x14ac:dyDescent="0.35">
      <c r="A15" s="1">
        <f t="shared" si="4"/>
        <v>13800</v>
      </c>
      <c r="B15" s="1">
        <f t="shared" si="5"/>
        <v>0</v>
      </c>
      <c r="C15" s="1"/>
      <c r="D15" s="6" t="s">
        <v>16</v>
      </c>
      <c r="E15" s="1">
        <v>2023</v>
      </c>
      <c r="F15" s="1"/>
      <c r="G15" s="5">
        <v>3</v>
      </c>
      <c r="H15" s="5">
        <v>4600</v>
      </c>
      <c r="I15" s="1">
        <f t="shared" si="0"/>
        <v>4830</v>
      </c>
      <c r="J15" s="1">
        <v>3</v>
      </c>
      <c r="K15" s="1">
        <v>1.2</v>
      </c>
      <c r="L15" s="1">
        <v>1</v>
      </c>
      <c r="M15" s="1">
        <v>0.5</v>
      </c>
      <c r="N15" s="1">
        <v>0.5</v>
      </c>
      <c r="O15" s="1">
        <v>1</v>
      </c>
      <c r="P15" s="1">
        <f t="shared" si="1"/>
        <v>25.147368421052629</v>
      </c>
      <c r="Q15" s="1">
        <f t="shared" si="6"/>
        <v>50.294736842105259</v>
      </c>
      <c r="R15" s="1">
        <f t="shared" si="2"/>
        <v>62.868421052631568</v>
      </c>
      <c r="S15" s="1">
        <f t="shared" si="3"/>
        <v>840</v>
      </c>
      <c r="T15" s="1">
        <f t="shared" si="7"/>
        <v>0</v>
      </c>
      <c r="U15">
        <v>50</v>
      </c>
      <c r="V15">
        <f t="shared" si="8"/>
        <v>52.631578947368425</v>
      </c>
      <c r="W15">
        <f t="shared" si="9"/>
        <v>62.5</v>
      </c>
    </row>
    <row r="16" spans="1:24" x14ac:dyDescent="0.35">
      <c r="A16" s="1">
        <f t="shared" si="4"/>
        <v>54000</v>
      </c>
      <c r="B16" s="1">
        <f t="shared" si="5"/>
        <v>0</v>
      </c>
      <c r="C16" s="1"/>
      <c r="D16" s="6" t="s">
        <v>8</v>
      </c>
      <c r="E16" s="1">
        <v>2023</v>
      </c>
      <c r="F16" s="1"/>
      <c r="G16" s="5">
        <v>3</v>
      </c>
      <c r="H16" s="5">
        <v>18000</v>
      </c>
      <c r="I16" s="1">
        <f t="shared" si="0"/>
        <v>18900</v>
      </c>
      <c r="J16" s="1">
        <v>3</v>
      </c>
      <c r="K16" s="1">
        <v>1.2</v>
      </c>
      <c r="L16" s="1">
        <v>1</v>
      </c>
      <c r="M16" s="1">
        <v>0.5</v>
      </c>
      <c r="N16" s="1">
        <v>0.5</v>
      </c>
      <c r="O16" s="1">
        <v>1</v>
      </c>
      <c r="P16" s="1">
        <f t="shared" si="1"/>
        <v>74.515789473684208</v>
      </c>
      <c r="Q16" s="1">
        <f t="shared" si="6"/>
        <v>149.03157894736842</v>
      </c>
      <c r="R16" s="1">
        <f t="shared" si="2"/>
        <v>186.28947368421052</v>
      </c>
      <c r="S16" s="1">
        <f t="shared" si="3"/>
        <v>840</v>
      </c>
      <c r="T16" s="1">
        <f t="shared" si="7"/>
        <v>0</v>
      </c>
      <c r="U16">
        <v>150</v>
      </c>
      <c r="V16">
        <f t="shared" si="8"/>
        <v>157.89473684210526</v>
      </c>
      <c r="W16">
        <f t="shared" si="9"/>
        <v>187.5</v>
      </c>
    </row>
    <row r="17" spans="1:23" x14ac:dyDescent="0.35">
      <c r="A17" s="1">
        <f t="shared" si="4"/>
        <v>70560</v>
      </c>
      <c r="B17" s="1">
        <f t="shared" si="5"/>
        <v>0</v>
      </c>
      <c r="C17" s="1" t="s">
        <v>11</v>
      </c>
      <c r="D17" s="6" t="s">
        <v>24</v>
      </c>
      <c r="E17" s="1">
        <v>2023</v>
      </c>
      <c r="F17" s="1"/>
      <c r="G17" s="1">
        <v>3.92</v>
      </c>
      <c r="H17" s="1">
        <v>18000</v>
      </c>
      <c r="I17" s="1">
        <f t="shared" si="0"/>
        <v>18900</v>
      </c>
      <c r="J17" s="1">
        <v>3</v>
      </c>
      <c r="K17" s="1">
        <v>1.2</v>
      </c>
      <c r="L17" s="1">
        <v>1</v>
      </c>
      <c r="M17" s="1">
        <v>0.5</v>
      </c>
      <c r="N17" s="1">
        <v>0.5</v>
      </c>
      <c r="O17" s="1">
        <v>1</v>
      </c>
      <c r="P17" s="1">
        <f t="shared" si="1"/>
        <v>74.515789473684208</v>
      </c>
      <c r="Q17" s="1">
        <f t="shared" si="6"/>
        <v>149.03157894736842</v>
      </c>
      <c r="R17" s="1">
        <f t="shared" si="2"/>
        <v>186.28947368421052</v>
      </c>
      <c r="S17" s="1">
        <f t="shared" si="3"/>
        <v>1097.5999999999999</v>
      </c>
      <c r="T17" s="1">
        <f t="shared" si="7"/>
        <v>0</v>
      </c>
      <c r="U17">
        <v>150</v>
      </c>
      <c r="V17">
        <f t="shared" si="8"/>
        <v>157.89473684210526</v>
      </c>
      <c r="W17">
        <f t="shared" si="9"/>
        <v>187.5</v>
      </c>
    </row>
    <row r="18" spans="1:23" x14ac:dyDescent="0.35">
      <c r="A18" s="1">
        <f t="shared" si="4"/>
        <v>38250</v>
      </c>
      <c r="B18" s="1">
        <f t="shared" si="5"/>
        <v>0</v>
      </c>
      <c r="C18" s="1"/>
      <c r="D18" s="6" t="s">
        <v>29</v>
      </c>
      <c r="E18" s="1">
        <v>2023</v>
      </c>
      <c r="F18" s="1"/>
      <c r="G18" s="1">
        <v>25.5</v>
      </c>
      <c r="H18" s="1">
        <v>1500</v>
      </c>
      <c r="I18" s="1">
        <f t="shared" si="0"/>
        <v>1575</v>
      </c>
      <c r="J18" s="1">
        <v>3</v>
      </c>
      <c r="K18" s="1">
        <v>0.5</v>
      </c>
      <c r="L18" s="1">
        <v>1</v>
      </c>
      <c r="M18" s="1">
        <v>0.5</v>
      </c>
      <c r="N18" s="1">
        <v>0.5</v>
      </c>
      <c r="O18" s="1">
        <v>1</v>
      </c>
      <c r="P18" s="1">
        <f t="shared" si="1"/>
        <v>13.026315789473685</v>
      </c>
      <c r="Q18" s="1">
        <f t="shared" si="6"/>
        <v>26.05263157894737</v>
      </c>
      <c r="R18" s="1">
        <f t="shared" si="2"/>
        <v>32.565789473684212</v>
      </c>
      <c r="S18" s="1">
        <f t="shared" si="3"/>
        <v>7140</v>
      </c>
      <c r="T18" s="1">
        <f t="shared" si="7"/>
        <v>0</v>
      </c>
      <c r="U18">
        <v>26</v>
      </c>
      <c r="V18">
        <f t="shared" si="8"/>
        <v>27.368421052631579</v>
      </c>
      <c r="W18">
        <f t="shared" si="9"/>
        <v>32.5</v>
      </c>
    </row>
    <row r="19" spans="1:23" x14ac:dyDescent="0.35">
      <c r="A19" s="1">
        <f t="shared" si="4"/>
        <v>49500</v>
      </c>
      <c r="B19" s="1"/>
      <c r="C19" s="1"/>
      <c r="D19" s="6" t="s">
        <v>31</v>
      </c>
      <c r="E19" s="1">
        <v>2023</v>
      </c>
      <c r="F19" s="1">
        <v>0</v>
      </c>
      <c r="G19" s="1">
        <v>3</v>
      </c>
      <c r="H19" s="1">
        <v>16500</v>
      </c>
      <c r="I19" s="1">
        <f t="shared" si="0"/>
        <v>17325</v>
      </c>
      <c r="J19" s="1">
        <v>3</v>
      </c>
      <c r="K19" s="1">
        <v>1.2</v>
      </c>
      <c r="L19" s="1">
        <v>1</v>
      </c>
      <c r="M19" s="1">
        <v>0.5</v>
      </c>
      <c r="N19" s="1">
        <v>0.5</v>
      </c>
      <c r="O19" s="1">
        <v>1</v>
      </c>
      <c r="P19" s="1">
        <f t="shared" si="1"/>
        <v>68.989473684210523</v>
      </c>
      <c r="Q19" s="1">
        <f t="shared" si="6"/>
        <v>137.97894736842105</v>
      </c>
      <c r="R19" s="1">
        <f t="shared" si="2"/>
        <v>172.4736842105263</v>
      </c>
      <c r="S19" s="1">
        <f t="shared" si="3"/>
        <v>840</v>
      </c>
      <c r="T19" s="1">
        <f t="shared" si="7"/>
        <v>0</v>
      </c>
      <c r="U19">
        <v>140</v>
      </c>
      <c r="V19">
        <f t="shared" si="8"/>
        <v>147.36842105263159</v>
      </c>
      <c r="W19">
        <f t="shared" si="9"/>
        <v>175</v>
      </c>
    </row>
    <row r="20" spans="1:23" x14ac:dyDescent="0.35">
      <c r="A20" s="1">
        <f t="shared" si="4"/>
        <v>35865</v>
      </c>
      <c r="B20" s="1">
        <f t="shared" si="5"/>
        <v>0</v>
      </c>
      <c r="C20" s="1"/>
      <c r="D20" s="6" t="s">
        <v>30</v>
      </c>
      <c r="E20" s="1">
        <v>2023</v>
      </c>
      <c r="F20" s="5"/>
      <c r="G20" s="5">
        <v>5</v>
      </c>
      <c r="H20" s="5">
        <v>7173</v>
      </c>
      <c r="I20" s="1">
        <f t="shared" si="0"/>
        <v>7531.6500000000005</v>
      </c>
      <c r="J20" s="1">
        <v>3</v>
      </c>
      <c r="K20" s="1">
        <v>1.2</v>
      </c>
      <c r="L20" s="1">
        <v>1</v>
      </c>
      <c r="M20" s="1">
        <v>0.5</v>
      </c>
      <c r="N20" s="1">
        <v>0.5</v>
      </c>
      <c r="O20" s="1">
        <v>1</v>
      </c>
      <c r="P20" s="1">
        <f t="shared" si="1"/>
        <v>34.626842105263158</v>
      </c>
      <c r="Q20" s="1">
        <f t="shared" si="6"/>
        <v>69.253684210526316</v>
      </c>
      <c r="R20" s="1">
        <f t="shared" si="2"/>
        <v>86.567105263157885</v>
      </c>
      <c r="S20" s="1">
        <f t="shared" si="3"/>
        <v>1400</v>
      </c>
      <c r="T20" s="1">
        <f t="shared" si="7"/>
        <v>0</v>
      </c>
      <c r="U20">
        <v>70</v>
      </c>
      <c r="V20">
        <f t="shared" si="8"/>
        <v>73.684210526315795</v>
      </c>
      <c r="W20">
        <f t="shared" si="9"/>
        <v>87.5</v>
      </c>
    </row>
    <row r="21" spans="1:23" x14ac:dyDescent="0.35">
      <c r="A21" s="4">
        <f>SUM(A12:A20)</f>
        <v>435495</v>
      </c>
      <c r="B21" s="4">
        <f>SUM(B12:B20)</f>
        <v>0</v>
      </c>
      <c r="F21">
        <f>SUM(F12:F20)</f>
        <v>0</v>
      </c>
      <c r="G21">
        <f>SUM(G12:G20)</f>
        <v>81.42</v>
      </c>
      <c r="S21" s="9">
        <f>SUM(S12:S20)</f>
        <v>22797.599999999999</v>
      </c>
      <c r="T21" s="1"/>
    </row>
    <row r="22" spans="1:23" x14ac:dyDescent="0.35">
      <c r="A22">
        <f>A21/3</f>
        <v>145165</v>
      </c>
      <c r="B22" s="7">
        <v>45291</v>
      </c>
    </row>
    <row r="23" spans="1:23" x14ac:dyDescent="0.35">
      <c r="A23">
        <f>A21/3</f>
        <v>145165</v>
      </c>
      <c r="B23" s="8">
        <v>45381</v>
      </c>
    </row>
    <row r="24" spans="1:23" x14ac:dyDescent="0.35">
      <c r="A24">
        <f>A21/3</f>
        <v>145165</v>
      </c>
      <c r="B24" s="8">
        <v>45473</v>
      </c>
      <c r="D24" s="2" t="s">
        <v>12</v>
      </c>
      <c r="R24" t="s">
        <v>46</v>
      </c>
    </row>
    <row r="25" spans="1:23" x14ac:dyDescent="0.35">
      <c r="D25" s="3" t="s">
        <v>13</v>
      </c>
      <c r="R25" t="s">
        <v>47</v>
      </c>
    </row>
    <row r="26" spans="1:23" x14ac:dyDescent="0.35">
      <c r="G26" s="13"/>
      <c r="H26" s="13"/>
      <c r="I26" s="13"/>
      <c r="J26" s="13"/>
      <c r="K26" s="13"/>
      <c r="L26" s="13"/>
      <c r="R26" t="s">
        <v>48</v>
      </c>
    </row>
    <row r="27" spans="1:23" x14ac:dyDescent="0.35">
      <c r="R27" t="s">
        <v>49</v>
      </c>
    </row>
    <row r="30" spans="1:23" x14ac:dyDescent="0.35">
      <c r="D30" t="s">
        <v>37</v>
      </c>
      <c r="E30" t="s">
        <v>50</v>
      </c>
    </row>
    <row r="31" spans="1:23" x14ac:dyDescent="0.35">
      <c r="B31" s="1" t="s">
        <v>39</v>
      </c>
      <c r="C31" s="1" t="s">
        <v>38</v>
      </c>
      <c r="D31" s="1" t="s">
        <v>36</v>
      </c>
      <c r="E31" s="1">
        <v>150</v>
      </c>
    </row>
    <row r="32" spans="1:23" x14ac:dyDescent="0.35">
      <c r="B32" s="1" t="s">
        <v>51</v>
      </c>
      <c r="C32" s="1" t="s">
        <v>38</v>
      </c>
      <c r="D32" s="1" t="s">
        <v>43</v>
      </c>
      <c r="E32" s="1">
        <v>160</v>
      </c>
    </row>
    <row r="33" spans="2:26" x14ac:dyDescent="0.35">
      <c r="B33" s="1" t="s">
        <v>51</v>
      </c>
      <c r="C33" s="1" t="s">
        <v>38</v>
      </c>
      <c r="D33" s="1" t="s">
        <v>44</v>
      </c>
      <c r="E33" s="1">
        <v>160</v>
      </c>
    </row>
    <row r="35" spans="2:26" x14ac:dyDescent="0.35">
      <c r="D35" t="s">
        <v>40</v>
      </c>
    </row>
    <row r="36" spans="2:26" x14ac:dyDescent="0.35">
      <c r="D36" t="s">
        <v>41</v>
      </c>
    </row>
    <row r="37" spans="2:26" x14ac:dyDescent="0.35">
      <c r="D37" t="s">
        <v>42</v>
      </c>
    </row>
    <row r="38" spans="2:26" x14ac:dyDescent="0.35">
      <c r="L38" s="12" t="s">
        <v>1</v>
      </c>
      <c r="M38" s="12" t="s">
        <v>2</v>
      </c>
      <c r="N38" s="12" t="s">
        <v>3</v>
      </c>
      <c r="O38" s="12" t="s">
        <v>4</v>
      </c>
      <c r="P38" s="12" t="s">
        <v>5</v>
      </c>
      <c r="Q38" s="12" t="s">
        <v>14</v>
      </c>
      <c r="R38" s="12" t="s">
        <v>15</v>
      </c>
      <c r="S38" s="12" t="s">
        <v>6</v>
      </c>
      <c r="T38" s="12" t="s">
        <v>9</v>
      </c>
      <c r="U38" s="12" t="s">
        <v>21</v>
      </c>
      <c r="V38" s="12" t="s">
        <v>22</v>
      </c>
    </row>
    <row r="39" spans="2:26" x14ac:dyDescent="0.35"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t="s">
        <v>33</v>
      </c>
      <c r="X39" t="s">
        <v>35</v>
      </c>
      <c r="Y39" t="s">
        <v>34</v>
      </c>
      <c r="Z39" t="s">
        <v>45</v>
      </c>
    </row>
    <row r="40" spans="2:26" ht="14.5" customHeight="1" x14ac:dyDescent="0.35">
      <c r="J40" t="s">
        <v>52</v>
      </c>
      <c r="K40" t="s">
        <v>53</v>
      </c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t="s">
        <v>32</v>
      </c>
    </row>
    <row r="41" spans="2:26" x14ac:dyDescent="0.35">
      <c r="D41" s="6" t="s">
        <v>27</v>
      </c>
      <c r="E41" s="1">
        <v>2023</v>
      </c>
      <c r="F41" s="1"/>
      <c r="G41" s="11">
        <v>9</v>
      </c>
      <c r="H41" s="11">
        <v>2500</v>
      </c>
      <c r="I41" s="1">
        <f t="shared" ref="I41:I49" si="10">H41*1.05</f>
        <v>2625</v>
      </c>
      <c r="J41" s="10">
        <v>2383</v>
      </c>
      <c r="K41" s="10">
        <f>J41*1.05</f>
        <v>2502.15</v>
      </c>
      <c r="L41" s="1">
        <v>3</v>
      </c>
      <c r="M41" s="1">
        <v>1.2</v>
      </c>
      <c r="N41" s="1">
        <v>1</v>
      </c>
      <c r="O41" s="1">
        <v>0.5</v>
      </c>
      <c r="P41" s="1">
        <v>0.5</v>
      </c>
      <c r="Q41" s="1">
        <v>1</v>
      </c>
      <c r="R41" s="1">
        <f t="shared" ref="R41:R49" si="11">(K41/285)+L41+M41+N41+O41+P41+Q41+1</f>
        <v>16.979473684210525</v>
      </c>
      <c r="S41" s="1">
        <f>R41*2</f>
        <v>33.95894736842105</v>
      </c>
      <c r="T41" s="1">
        <f t="shared" ref="T41:T49" si="12">S41/0.8</f>
        <v>42.448684210526309</v>
      </c>
      <c r="U41" s="1">
        <f t="shared" ref="U41:U49" si="13">I41*280</f>
        <v>735000</v>
      </c>
      <c r="V41" s="1"/>
      <c r="W41">
        <v>35</v>
      </c>
      <c r="X41">
        <f>W41/0.95</f>
        <v>36.842105263157897</v>
      </c>
      <c r="Y41">
        <f>W41/0.8</f>
        <v>43.75</v>
      </c>
    </row>
    <row r="42" spans="2:26" x14ac:dyDescent="0.35">
      <c r="D42" s="6" t="s">
        <v>25</v>
      </c>
      <c r="E42" s="1">
        <v>2023</v>
      </c>
      <c r="F42" s="5"/>
      <c r="G42" s="11">
        <v>9</v>
      </c>
      <c r="H42" s="11">
        <v>2000</v>
      </c>
      <c r="I42" s="1">
        <f t="shared" si="10"/>
        <v>2100</v>
      </c>
      <c r="J42" s="10">
        <v>2145</v>
      </c>
      <c r="K42" s="10">
        <f t="shared" ref="K42:K49" si="14">J42*1.05</f>
        <v>2252.25</v>
      </c>
      <c r="L42" s="1">
        <v>3</v>
      </c>
      <c r="M42" s="1">
        <v>1.2</v>
      </c>
      <c r="N42" s="1">
        <v>1</v>
      </c>
      <c r="O42" s="1">
        <v>0.5</v>
      </c>
      <c r="P42" s="1">
        <v>0.5</v>
      </c>
      <c r="Q42" s="1">
        <v>1</v>
      </c>
      <c r="R42" s="1">
        <f t="shared" si="11"/>
        <v>16.102631578947367</v>
      </c>
      <c r="S42" s="1">
        <f t="shared" ref="S42:S49" si="15">R42*2</f>
        <v>32.205263157894734</v>
      </c>
      <c r="T42" s="1">
        <f t="shared" si="12"/>
        <v>40.256578947368418</v>
      </c>
      <c r="U42" s="1">
        <f t="shared" si="13"/>
        <v>588000</v>
      </c>
      <c r="V42" s="1"/>
      <c r="W42">
        <v>31</v>
      </c>
      <c r="X42">
        <f t="shared" ref="X42:X49" si="16">W42/0.95</f>
        <v>32.631578947368425</v>
      </c>
      <c r="Y42">
        <f t="shared" ref="Y42:Y49" si="17">W42/0.8</f>
        <v>38.75</v>
      </c>
    </row>
    <row r="43" spans="2:26" x14ac:dyDescent="0.35">
      <c r="D43" s="6" t="s">
        <v>28</v>
      </c>
      <c r="E43" s="1">
        <v>2023</v>
      </c>
      <c r="F43" s="5"/>
      <c r="G43" s="11">
        <v>20</v>
      </c>
      <c r="H43" s="11">
        <v>6651</v>
      </c>
      <c r="I43" s="1">
        <f t="shared" si="10"/>
        <v>6983.55</v>
      </c>
      <c r="J43" s="10">
        <v>6644</v>
      </c>
      <c r="K43" s="10">
        <f t="shared" si="14"/>
        <v>6976.2000000000007</v>
      </c>
      <c r="L43" s="1">
        <v>3</v>
      </c>
      <c r="M43" s="1">
        <v>1.2</v>
      </c>
      <c r="N43" s="1">
        <v>1</v>
      </c>
      <c r="O43" s="1">
        <v>0.5</v>
      </c>
      <c r="P43" s="1">
        <v>0.5</v>
      </c>
      <c r="Q43" s="1">
        <v>1</v>
      </c>
      <c r="R43" s="1">
        <f t="shared" si="11"/>
        <v>32.677894736842106</v>
      </c>
      <c r="S43" s="1">
        <f t="shared" si="15"/>
        <v>65.355789473684212</v>
      </c>
      <c r="T43" s="1">
        <f t="shared" si="12"/>
        <v>81.694736842105257</v>
      </c>
      <c r="U43" s="1">
        <f t="shared" si="13"/>
        <v>1955394</v>
      </c>
      <c r="V43" s="1"/>
      <c r="W43">
        <v>65</v>
      </c>
      <c r="X43">
        <f t="shared" si="16"/>
        <v>68.421052631578945</v>
      </c>
      <c r="Y43">
        <f t="shared" si="17"/>
        <v>81.25</v>
      </c>
    </row>
    <row r="44" spans="2:26" x14ac:dyDescent="0.35">
      <c r="D44" s="6" t="s">
        <v>16</v>
      </c>
      <c r="E44" s="1">
        <v>2023</v>
      </c>
      <c r="F44" s="1"/>
      <c r="G44" s="11">
        <v>3</v>
      </c>
      <c r="H44" s="11">
        <v>4600</v>
      </c>
      <c r="I44" s="1">
        <f t="shared" si="10"/>
        <v>4830</v>
      </c>
      <c r="J44" s="10">
        <v>4850</v>
      </c>
      <c r="K44" s="10">
        <f t="shared" si="14"/>
        <v>5092.5</v>
      </c>
      <c r="L44" s="1">
        <v>3</v>
      </c>
      <c r="M44" s="1">
        <v>1.2</v>
      </c>
      <c r="N44" s="1">
        <v>1</v>
      </c>
      <c r="O44" s="1">
        <v>0.5</v>
      </c>
      <c r="P44" s="1">
        <v>0.5</v>
      </c>
      <c r="Q44" s="1">
        <v>1</v>
      </c>
      <c r="R44" s="1">
        <f t="shared" si="11"/>
        <v>26.068421052631578</v>
      </c>
      <c r="S44" s="1">
        <f t="shared" si="15"/>
        <v>52.136842105263156</v>
      </c>
      <c r="T44" s="1">
        <f t="shared" si="12"/>
        <v>65.171052631578945</v>
      </c>
      <c r="U44" s="1">
        <f t="shared" si="13"/>
        <v>1352400</v>
      </c>
      <c r="V44" s="1"/>
      <c r="W44">
        <v>50</v>
      </c>
      <c r="X44">
        <f t="shared" si="16"/>
        <v>52.631578947368425</v>
      </c>
      <c r="Y44">
        <f t="shared" si="17"/>
        <v>62.5</v>
      </c>
    </row>
    <row r="45" spans="2:26" x14ac:dyDescent="0.35">
      <c r="D45" s="6" t="s">
        <v>8</v>
      </c>
      <c r="E45" s="1">
        <v>2023</v>
      </c>
      <c r="F45" s="1"/>
      <c r="G45" s="11">
        <v>3</v>
      </c>
      <c r="H45" s="11">
        <v>18000</v>
      </c>
      <c r="I45" s="1">
        <f t="shared" si="10"/>
        <v>18900</v>
      </c>
      <c r="J45" s="10">
        <v>15252</v>
      </c>
      <c r="K45" s="10">
        <f t="shared" si="14"/>
        <v>16014.6</v>
      </c>
      <c r="L45" s="1">
        <v>3</v>
      </c>
      <c r="M45" s="1">
        <v>1.2</v>
      </c>
      <c r="N45" s="1">
        <v>1</v>
      </c>
      <c r="O45" s="1">
        <v>0.5</v>
      </c>
      <c r="P45" s="1">
        <v>0.5</v>
      </c>
      <c r="Q45" s="1">
        <v>1</v>
      </c>
      <c r="R45" s="1">
        <f t="shared" si="11"/>
        <v>64.39157894736843</v>
      </c>
      <c r="S45" s="1">
        <f t="shared" si="15"/>
        <v>128.78315789473686</v>
      </c>
      <c r="T45" s="1">
        <f t="shared" si="12"/>
        <v>160.97894736842107</v>
      </c>
      <c r="U45" s="1">
        <f t="shared" si="13"/>
        <v>5292000</v>
      </c>
      <c r="V45" s="1"/>
      <c r="W45">
        <v>150</v>
      </c>
      <c r="X45">
        <f t="shared" si="16"/>
        <v>157.89473684210526</v>
      </c>
      <c r="Y45">
        <f t="shared" si="17"/>
        <v>187.5</v>
      </c>
    </row>
    <row r="46" spans="2:26" x14ac:dyDescent="0.35">
      <c r="D46" s="6" t="s">
        <v>24</v>
      </c>
      <c r="E46" s="1">
        <v>2023</v>
      </c>
      <c r="F46" s="1"/>
      <c r="G46" s="11">
        <v>3.92</v>
      </c>
      <c r="H46" s="11">
        <v>18000</v>
      </c>
      <c r="I46" s="1">
        <f t="shared" si="10"/>
        <v>18900</v>
      </c>
      <c r="J46" s="10">
        <v>19182</v>
      </c>
      <c r="K46" s="10">
        <f t="shared" si="14"/>
        <v>20141.100000000002</v>
      </c>
      <c r="L46" s="1">
        <v>3</v>
      </c>
      <c r="M46" s="1">
        <v>1.2</v>
      </c>
      <c r="N46" s="1">
        <v>1</v>
      </c>
      <c r="O46" s="1">
        <v>0.5</v>
      </c>
      <c r="P46" s="1">
        <v>0.5</v>
      </c>
      <c r="Q46" s="1">
        <v>1</v>
      </c>
      <c r="R46" s="1">
        <f t="shared" si="11"/>
        <v>78.87052631578949</v>
      </c>
      <c r="S46" s="1">
        <f t="shared" si="15"/>
        <v>157.74105263157898</v>
      </c>
      <c r="T46" s="1">
        <f t="shared" si="12"/>
        <v>197.1763157894737</v>
      </c>
      <c r="U46" s="1">
        <f t="shared" si="13"/>
        <v>5292000</v>
      </c>
      <c r="V46" s="1"/>
      <c r="W46">
        <v>150</v>
      </c>
      <c r="X46">
        <f t="shared" si="16"/>
        <v>157.89473684210526</v>
      </c>
      <c r="Y46">
        <f t="shared" si="17"/>
        <v>187.5</v>
      </c>
    </row>
    <row r="47" spans="2:26" x14ac:dyDescent="0.35">
      <c r="D47" s="6" t="s">
        <v>29</v>
      </c>
      <c r="E47" s="1">
        <v>2023</v>
      </c>
      <c r="F47" s="1"/>
      <c r="G47" s="11">
        <v>25.5</v>
      </c>
      <c r="H47" s="11">
        <v>1500</v>
      </c>
      <c r="I47" s="1">
        <f t="shared" si="10"/>
        <v>1575</v>
      </c>
      <c r="J47" s="10">
        <v>993</v>
      </c>
      <c r="K47" s="10">
        <f t="shared" si="14"/>
        <v>1042.6500000000001</v>
      </c>
      <c r="L47" s="1">
        <v>3</v>
      </c>
      <c r="M47" s="1">
        <v>0.5</v>
      </c>
      <c r="N47" s="1">
        <v>1</v>
      </c>
      <c r="O47" s="1">
        <v>0.5</v>
      </c>
      <c r="P47" s="1">
        <v>0.5</v>
      </c>
      <c r="Q47" s="1">
        <v>1</v>
      </c>
      <c r="R47" s="1">
        <f t="shared" si="11"/>
        <v>11.15842105263158</v>
      </c>
      <c r="S47" s="1">
        <f t="shared" si="15"/>
        <v>22.316842105263159</v>
      </c>
      <c r="T47" s="1">
        <f t="shared" si="12"/>
        <v>27.896052631578947</v>
      </c>
      <c r="U47" s="1">
        <f t="shared" si="13"/>
        <v>441000</v>
      </c>
      <c r="V47" s="1"/>
      <c r="W47">
        <v>26</v>
      </c>
      <c r="X47">
        <f t="shared" si="16"/>
        <v>27.368421052631579</v>
      </c>
      <c r="Y47">
        <f t="shared" si="17"/>
        <v>32.5</v>
      </c>
    </row>
    <row r="48" spans="2:26" x14ac:dyDescent="0.35">
      <c r="D48" s="6" t="s">
        <v>31</v>
      </c>
      <c r="E48" s="1">
        <v>2023</v>
      </c>
      <c r="F48" s="1">
        <v>0</v>
      </c>
      <c r="G48" s="11">
        <v>3</v>
      </c>
      <c r="H48" s="11">
        <v>16500</v>
      </c>
      <c r="I48" s="1">
        <f t="shared" si="10"/>
        <v>17325</v>
      </c>
      <c r="J48" s="10">
        <v>16038</v>
      </c>
      <c r="K48" s="10">
        <f t="shared" si="14"/>
        <v>16839.900000000001</v>
      </c>
      <c r="L48" s="1">
        <v>3</v>
      </c>
      <c r="M48" s="1">
        <v>1.2</v>
      </c>
      <c r="N48" s="1">
        <v>1</v>
      </c>
      <c r="O48" s="1">
        <v>0.5</v>
      </c>
      <c r="P48" s="1">
        <v>0.5</v>
      </c>
      <c r="Q48" s="1">
        <v>1</v>
      </c>
      <c r="R48" s="1">
        <f t="shared" si="11"/>
        <v>67.287368421052633</v>
      </c>
      <c r="S48" s="1">
        <f t="shared" si="15"/>
        <v>134.57473684210527</v>
      </c>
      <c r="T48" s="1">
        <f t="shared" si="12"/>
        <v>168.21842105263158</v>
      </c>
      <c r="U48" s="1">
        <f t="shared" si="13"/>
        <v>4851000</v>
      </c>
      <c r="V48" s="1"/>
      <c r="W48">
        <v>140</v>
      </c>
      <c r="X48">
        <f t="shared" si="16"/>
        <v>147.36842105263159</v>
      </c>
      <c r="Y48">
        <f t="shared" si="17"/>
        <v>175</v>
      </c>
    </row>
    <row r="49" spans="4:25" x14ac:dyDescent="0.35">
      <c r="D49" s="6" t="s">
        <v>30</v>
      </c>
      <c r="E49" s="1">
        <v>2023</v>
      </c>
      <c r="F49" s="5"/>
      <c r="G49" s="11">
        <v>5</v>
      </c>
      <c r="H49" s="11">
        <v>7173</v>
      </c>
      <c r="I49" s="1">
        <f t="shared" si="10"/>
        <v>7531.6500000000005</v>
      </c>
      <c r="J49" s="10">
        <v>8051</v>
      </c>
      <c r="K49" s="10">
        <f t="shared" si="14"/>
        <v>8453.5500000000011</v>
      </c>
      <c r="L49" s="1">
        <v>3</v>
      </c>
      <c r="M49" s="1">
        <v>1.2</v>
      </c>
      <c r="N49" s="1">
        <v>1</v>
      </c>
      <c r="O49" s="1">
        <v>0.5</v>
      </c>
      <c r="P49" s="1">
        <v>0.5</v>
      </c>
      <c r="Q49" s="1">
        <v>1</v>
      </c>
      <c r="R49" s="1">
        <f t="shared" si="11"/>
        <v>37.861578947368429</v>
      </c>
      <c r="S49" s="1">
        <f t="shared" si="15"/>
        <v>75.723157894736858</v>
      </c>
      <c r="T49" s="1">
        <f t="shared" si="12"/>
        <v>94.653947368421072</v>
      </c>
      <c r="U49" s="1">
        <f t="shared" si="13"/>
        <v>2108862</v>
      </c>
      <c r="V49" s="1"/>
      <c r="W49">
        <v>70</v>
      </c>
      <c r="X49">
        <f t="shared" si="16"/>
        <v>73.684210526315795</v>
      </c>
      <c r="Y49">
        <f t="shared" si="17"/>
        <v>87.5</v>
      </c>
    </row>
  </sheetData>
  <mergeCells count="26">
    <mergeCell ref="D7:K7"/>
    <mergeCell ref="O9:O11"/>
    <mergeCell ref="P9:P11"/>
    <mergeCell ref="Q9:Q11"/>
    <mergeCell ref="R9:R11"/>
    <mergeCell ref="I9:I11"/>
    <mergeCell ref="J9:J11"/>
    <mergeCell ref="K9:K11"/>
    <mergeCell ref="L9:L11"/>
    <mergeCell ref="M9:M11"/>
    <mergeCell ref="N9:N11"/>
    <mergeCell ref="V38:V40"/>
    <mergeCell ref="G26:L26"/>
    <mergeCell ref="T9:T11"/>
    <mergeCell ref="S9:S11"/>
    <mergeCell ref="H10:H11"/>
    <mergeCell ref="Q38:Q40"/>
    <mergeCell ref="R38:R40"/>
    <mergeCell ref="S38:S40"/>
    <mergeCell ref="T38:T40"/>
    <mergeCell ref="U38:U40"/>
    <mergeCell ref="L38:L40"/>
    <mergeCell ref="M38:M40"/>
    <mergeCell ref="N38:N40"/>
    <mergeCell ref="O38:O40"/>
    <mergeCell ref="P38:P40"/>
  </mergeCells>
  <phoneticPr fontId="4" type="noConversion"/>
  <pageMargins left="0.25" right="0.25" top="0.75" bottom="0.75" header="0.3" footer="0.3"/>
  <pageSetup paperSize="9" scale="5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Parent-Gros</cp:lastModifiedBy>
  <cp:lastPrinted>2023-11-03T15:42:41Z</cp:lastPrinted>
  <dcterms:created xsi:type="dcterms:W3CDTF">2022-07-11T14:34:53Z</dcterms:created>
  <dcterms:modified xsi:type="dcterms:W3CDTF">2025-11-26T16:08:07Z</dcterms:modified>
</cp:coreProperties>
</file>