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527B1606-8F30-47FA-BA69-8CD5ADA79CDF}" xr6:coauthVersionLast="47" xr6:coauthVersionMax="47" xr10:uidLastSave="{00000000-0000-0000-0000-000000000000}"/>
  <bookViews>
    <workbookView xWindow="38290" yWindow="-110" windowWidth="38620" windowHeight="21100" xr2:uid="{198ABD53-75B7-4D71-9407-2021649638D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2" i="1"/>
  <c r="Z26" i="1"/>
  <c r="Y26" i="1"/>
  <c r="Z25" i="1"/>
  <c r="Y25" i="1"/>
  <c r="Z24" i="1"/>
  <c r="Y24" i="1"/>
  <c r="L25" i="1"/>
  <c r="S25" i="1" s="1"/>
  <c r="T25" i="1" s="1"/>
  <c r="U25" i="1" s="1"/>
  <c r="L26" i="1"/>
  <c r="S26" i="1" s="1"/>
  <c r="T26" i="1" s="1"/>
  <c r="U26" i="1" s="1"/>
  <c r="L24" i="1"/>
  <c r="S24" i="1" s="1"/>
  <c r="T24" i="1" s="1"/>
  <c r="U24" i="1" s="1"/>
  <c r="J26" i="1"/>
  <c r="V26" i="1" s="1"/>
  <c r="J25" i="1"/>
  <c r="V25" i="1" s="1"/>
  <c r="J24" i="1"/>
  <c r="V24" i="1" s="1"/>
  <c r="W13" i="1"/>
  <c r="W14" i="1"/>
  <c r="X13" i="1"/>
  <c r="X14" i="1"/>
  <c r="X12" i="1"/>
  <c r="W12" i="1"/>
  <c r="T12" i="1"/>
  <c r="G15" i="1"/>
  <c r="F15" i="1"/>
  <c r="U13" i="1"/>
  <c r="U14" i="1"/>
  <c r="U12" i="1"/>
  <c r="A13" i="1"/>
  <c r="A14" i="1"/>
  <c r="A12" i="1"/>
  <c r="B13" i="1"/>
  <c r="B14" i="1"/>
  <c r="B12" i="1"/>
  <c r="T13" i="1"/>
  <c r="T14" i="1"/>
  <c r="T15" i="1" l="1"/>
  <c r="B15" i="1"/>
  <c r="A15" i="1"/>
  <c r="Q12" i="1"/>
  <c r="Q13" i="1"/>
  <c r="Q14" i="1"/>
  <c r="A18" i="1" l="1"/>
  <c r="A17" i="1"/>
  <c r="A16" i="1"/>
  <c r="R13" i="1"/>
  <c r="R14" i="1"/>
  <c r="R12" i="1"/>
  <c r="S13" i="1" l="1"/>
  <c r="S14" i="1"/>
  <c r="S12" i="1"/>
</calcChain>
</file>

<file path=xl/sharedStrings.xml><?xml version="1.0" encoding="utf-8"?>
<sst xmlns="http://schemas.openxmlformats.org/spreadsheetml/2006/main" count="58" uniqueCount="40">
  <si>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</si>
  <si>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</si>
  <si>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</si>
  <si>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</si>
  <si>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</si>
  <si>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cartons</t>
  </si>
  <si>
    <t>Prix net a fact</t>
  </si>
  <si>
    <t xml:space="preserve">Pieces </t>
  </si>
  <si>
    <t>aug de 20%</t>
  </si>
  <si>
    <t>Vendanges</t>
  </si>
  <si>
    <t>x</t>
  </si>
  <si>
    <t>Raisins</t>
  </si>
  <si>
    <t>Pieces</t>
  </si>
  <si>
    <t xml:space="preserve"> + cire et amortissement machine sur 2 nas</t>
  </si>
  <si>
    <t xml:space="preserve"> PRIX DE REVIENT hors vendange</t>
  </si>
  <si>
    <t>Cout CPA</t>
  </si>
  <si>
    <t>CPA</t>
  </si>
  <si>
    <t>FP</t>
  </si>
  <si>
    <t>A</t>
  </si>
  <si>
    <t>Nb de bouteilles FP</t>
  </si>
  <si>
    <t>Nb de bouteilles CP</t>
  </si>
  <si>
    <t>Cout fp</t>
  </si>
  <si>
    <t>Savigny</t>
  </si>
  <si>
    <t>Prix choisi</t>
  </si>
  <si>
    <t>EXW</t>
  </si>
  <si>
    <t>HT PRO</t>
  </si>
  <si>
    <t>USA</t>
  </si>
  <si>
    <t>Prix en CP</t>
  </si>
  <si>
    <t>En barrique je vend 1 piece de</t>
  </si>
  <si>
    <t>Corton</t>
  </si>
  <si>
    <t xml:space="preserve">Gevrey 1er cru </t>
  </si>
  <si>
    <t>Prix publié au 31/03</t>
  </si>
  <si>
    <t>BIVB + Courtage</t>
  </si>
  <si>
    <t>Monthelie 1er cru</t>
  </si>
  <si>
    <t>Aloxe Village</t>
  </si>
  <si>
    <t>BASE 2024 et estimation</t>
  </si>
  <si>
    <t>REEL 2025</t>
  </si>
  <si>
    <t>APRES PUB</t>
  </si>
  <si>
    <t>MARS</t>
  </si>
  <si>
    <t>Monthelie 1er cru achete en prix definitif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</si>
</sst>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1" xfId="0" applyFont="1" applyBorder="1"/>
    <xf numFmtId="0" fontId="0" fillId="2" borderId="1" xfId="0" applyFill="1" applyBorder="1"/>
    <xf numFmtId="16" fontId="0" fillId="0" borderId="0" xfId="0" applyNumberFormat="1"/>
    <xf numFmtId="14" fontId="0" fillId="0" borderId="0" xfId="0" applyNumberFormat="1"/>
    <xf numFmtId="0" fontId="0" fillId="0" borderId="3" xfId="0" applyBorder="1"/>
    <xf numFmtId="0" fontId="2" fillId="0" borderId="1" xfId="0" applyFont="1" applyBorder="1"/>
    <xf numFmtId="0" fontId="0" fillId="0" borderId="0" xfId="0" applyAlignment="1">
      <alignment wrapText="1"/>
    </xf>
    <xf numFmtId="0" fontId="5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7E-A104-4947-BAD1-6D04378279A8}">
  <sheetPr>
    <pageSetUpPr fitToPage="1"/>
  </sheetPr>
  <dimension ref="A7:AA26"/>
  <sheetViews>
    <sheetView tabSelected="1" topLeftCell="B4" workbookViewId="0">
      <selection activeCell="I13" sqref="I13"/>
    </sheetView>
  </sheetViews>
  <sheetFormatPr baseColWidth="10" defaultRowHeight="14.5" x14ac:dyDescent="0.35"/>
  <cols>
    <col min="4" max="4" width="39.08984375" customWidth="1"/>
    <col min="5" max="6" width="9.54296875" customWidth="1"/>
    <col min="7" max="7" width="5.81640625" customWidth="1"/>
    <col min="8" max="9" width="12.7265625" customWidth="1"/>
    <col min="11" max="11" width="7.81640625" customWidth="1"/>
    <col min="15" max="15" width="8.453125" customWidth="1"/>
    <col min="17" max="17" width="16.26953125" customWidth="1"/>
  </cols>
  <sheetData>
    <row r="7" spans="1:25" ht="21" x14ac:dyDescent="0.5">
      <c r="D7" s="16">
        <v>2023</v>
      </c>
      <c r="E7" s="16"/>
      <c r="F7" s="16"/>
      <c r="G7" s="16"/>
      <c r="H7" s="16"/>
      <c r="I7" s="16"/>
      <c r="J7" s="16"/>
      <c r="K7" s="16"/>
      <c r="L7" s="16"/>
      <c r="M7" t="s">
        <v>18</v>
      </c>
    </row>
    <row r="9" spans="1:25" x14ac:dyDescent="0.35">
      <c r="I9" t="s">
        <v>37</v>
      </c>
      <c r="J9" s="13" t="s">
        <v>0</v>
      </c>
      <c r="K9" s="13" t="s">
        <v>1</v>
      </c>
      <c r="L9" s="13" t="s">
        <v>2</v>
      </c>
      <c r="M9" s="13" t="s">
        <v>3</v>
      </c>
      <c r="N9" s="13" t="s">
        <v>4</v>
      </c>
      <c r="O9" s="13" t="s">
        <v>5</v>
      </c>
      <c r="P9" s="13" t="s">
        <v>13</v>
      </c>
      <c r="Q9" s="13" t="s">
        <v>14</v>
      </c>
      <c r="R9" s="13" t="s">
        <v>6</v>
      </c>
      <c r="S9" s="13" t="s">
        <v>8</v>
      </c>
      <c r="T9" s="13" t="s">
        <v>19</v>
      </c>
      <c r="U9" s="13" t="s">
        <v>20</v>
      </c>
    </row>
    <row r="10" spans="1:25" x14ac:dyDescent="0.35">
      <c r="A10" t="s">
        <v>21</v>
      </c>
      <c r="B10" t="s">
        <v>15</v>
      </c>
      <c r="C10" t="s">
        <v>9</v>
      </c>
      <c r="H10" s="13" t="s">
        <v>35</v>
      </c>
      <c r="I10" s="11" t="s">
        <v>38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t="s">
        <v>24</v>
      </c>
      <c r="W10" t="s">
        <v>26</v>
      </c>
      <c r="X10" t="s">
        <v>25</v>
      </c>
      <c r="Y10" t="s">
        <v>27</v>
      </c>
    </row>
    <row r="11" spans="1:25" x14ac:dyDescent="0.35">
      <c r="D11" t="s">
        <v>7</v>
      </c>
      <c r="F11" t="s">
        <v>16</v>
      </c>
      <c r="G11" t="s">
        <v>17</v>
      </c>
      <c r="H11" s="15"/>
      <c r="I11" s="11" t="s">
        <v>36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t="s">
        <v>23</v>
      </c>
    </row>
    <row r="12" spans="1:25" x14ac:dyDescent="0.35">
      <c r="A12" s="1">
        <f>G12*H12</f>
        <v>16740</v>
      </c>
      <c r="B12" s="1">
        <f>F12*H12</f>
        <v>0</v>
      </c>
      <c r="C12" s="1" t="s">
        <v>10</v>
      </c>
      <c r="D12" s="6" t="s">
        <v>22</v>
      </c>
      <c r="E12" s="1">
        <v>2025</v>
      </c>
      <c r="F12" s="1"/>
      <c r="G12" s="5">
        <v>6.2</v>
      </c>
      <c r="H12" s="12">
        <v>2700</v>
      </c>
      <c r="I12" s="5">
        <v>2300</v>
      </c>
      <c r="J12" s="1">
        <f>I12*1.05</f>
        <v>2415</v>
      </c>
      <c r="K12" s="1">
        <v>3</v>
      </c>
      <c r="L12" s="1">
        <v>1.2</v>
      </c>
      <c r="M12" s="1">
        <v>1</v>
      </c>
      <c r="N12" s="1">
        <v>0.5</v>
      </c>
      <c r="O12" s="1">
        <v>0.5</v>
      </c>
      <c r="P12" s="1">
        <v>1</v>
      </c>
      <c r="Q12" s="1">
        <f t="shared" ref="Q12:Q14" si="0">(J12/285)+K12+L12+M12+N12+O12+P12+1</f>
        <v>16.673684210526314</v>
      </c>
      <c r="R12" s="1">
        <f>Q12*2</f>
        <v>33.347368421052629</v>
      </c>
      <c r="S12" s="1">
        <f t="shared" ref="S12:S14" si="1">R12/0.8</f>
        <v>41.68421052631578</v>
      </c>
      <c r="T12" s="1">
        <f t="shared" ref="T12:T14" si="2">G12*280</f>
        <v>1736</v>
      </c>
      <c r="U12" s="1">
        <f>F12*280</f>
        <v>0</v>
      </c>
      <c r="V12">
        <v>35</v>
      </c>
      <c r="W12">
        <f>V12/0.95</f>
        <v>36.842105263157897</v>
      </c>
      <c r="X12">
        <f>V12/0.8</f>
        <v>43.75</v>
      </c>
    </row>
    <row r="13" spans="1:25" x14ac:dyDescent="0.35">
      <c r="A13" s="1">
        <f t="shared" ref="A13:A14" si="3">G13*H13</f>
        <v>16200</v>
      </c>
      <c r="B13" s="1">
        <f t="shared" ref="B13:B14" si="4">F13*H13</f>
        <v>0</v>
      </c>
      <c r="C13" s="1"/>
      <c r="D13" s="6" t="s">
        <v>39</v>
      </c>
      <c r="E13" s="1">
        <v>2025</v>
      </c>
      <c r="F13" s="5"/>
      <c r="G13" s="5">
        <v>4.5</v>
      </c>
      <c r="H13" s="12">
        <v>3600</v>
      </c>
      <c r="I13" s="5">
        <v>3600</v>
      </c>
      <c r="J13" s="1">
        <f t="shared" ref="J13:J14" si="5">I13*1.05</f>
        <v>3780</v>
      </c>
      <c r="K13" s="1">
        <v>3</v>
      </c>
      <c r="L13" s="1">
        <v>1.2</v>
      </c>
      <c r="M13" s="1">
        <v>1</v>
      </c>
      <c r="N13" s="1">
        <v>0.5</v>
      </c>
      <c r="O13" s="1">
        <v>0.5</v>
      </c>
      <c r="P13" s="1">
        <v>1</v>
      </c>
      <c r="Q13" s="1">
        <f t="shared" si="0"/>
        <v>21.463157894736842</v>
      </c>
      <c r="R13" s="1">
        <f t="shared" ref="R13:R14" si="6">Q13*2</f>
        <v>42.926315789473684</v>
      </c>
      <c r="S13" s="1">
        <f t="shared" si="1"/>
        <v>53.657894736842103</v>
      </c>
      <c r="T13" s="1">
        <f t="shared" si="2"/>
        <v>1260</v>
      </c>
      <c r="U13" s="1">
        <f t="shared" ref="U13:U14" si="7">F13*280</f>
        <v>0</v>
      </c>
      <c r="V13">
        <v>31</v>
      </c>
      <c r="W13">
        <f t="shared" ref="W13:W14" si="8">V13/0.95</f>
        <v>32.631578947368425</v>
      </c>
      <c r="X13">
        <f t="shared" ref="X13:X14" si="9">V13/0.8</f>
        <v>38.75</v>
      </c>
    </row>
    <row r="14" spans="1:25" x14ac:dyDescent="0.35">
      <c r="A14" s="1">
        <f t="shared" si="3"/>
        <v>15300</v>
      </c>
      <c r="B14" s="1">
        <f t="shared" si="4"/>
        <v>0</v>
      </c>
      <c r="C14" s="1"/>
      <c r="D14" s="6" t="s">
        <v>34</v>
      </c>
      <c r="E14" s="1">
        <v>2025</v>
      </c>
      <c r="F14" s="5"/>
      <c r="G14" s="5">
        <v>4.5</v>
      </c>
      <c r="H14" s="12">
        <v>3400</v>
      </c>
      <c r="I14" s="5">
        <v>3439</v>
      </c>
      <c r="J14" s="1">
        <f t="shared" si="5"/>
        <v>3610.9500000000003</v>
      </c>
      <c r="K14" s="1">
        <v>3</v>
      </c>
      <c r="L14" s="1">
        <v>1.2</v>
      </c>
      <c r="M14" s="1">
        <v>1</v>
      </c>
      <c r="N14" s="1">
        <v>0.5</v>
      </c>
      <c r="O14" s="1">
        <v>0.5</v>
      </c>
      <c r="P14" s="1">
        <v>1</v>
      </c>
      <c r="Q14" s="1">
        <f t="shared" si="0"/>
        <v>20.87</v>
      </c>
      <c r="R14" s="1">
        <f t="shared" si="6"/>
        <v>41.74</v>
      </c>
      <c r="S14" s="1">
        <f t="shared" si="1"/>
        <v>52.174999999999997</v>
      </c>
      <c r="T14" s="1">
        <f t="shared" si="2"/>
        <v>1260</v>
      </c>
      <c r="U14" s="1">
        <f t="shared" si="7"/>
        <v>0</v>
      </c>
      <c r="V14">
        <v>65</v>
      </c>
      <c r="W14">
        <f t="shared" si="8"/>
        <v>68.421052631578945</v>
      </c>
      <c r="X14">
        <f t="shared" si="9"/>
        <v>81.25</v>
      </c>
    </row>
    <row r="15" spans="1:25" x14ac:dyDescent="0.35">
      <c r="A15" s="4">
        <f>SUM(A12:A14)</f>
        <v>48240</v>
      </c>
      <c r="B15" s="4">
        <f>SUM(B12:B14)</f>
        <v>0</v>
      </c>
      <c r="F15">
        <f>SUM(F12:F14)</f>
        <v>0</v>
      </c>
      <c r="G15">
        <f>SUM(G12:G14)</f>
        <v>15.2</v>
      </c>
      <c r="T15" s="9">
        <f>SUM(T12:T14)</f>
        <v>4256</v>
      </c>
      <c r="U15" s="1"/>
    </row>
    <row r="16" spans="1:25" x14ac:dyDescent="0.35">
      <c r="A16">
        <f>A15/3</f>
        <v>16080</v>
      </c>
      <c r="B16" s="7">
        <v>45291</v>
      </c>
    </row>
    <row r="17" spans="1:27" x14ac:dyDescent="0.35">
      <c r="A17">
        <f>A15/3</f>
        <v>16080</v>
      </c>
      <c r="B17" s="8">
        <v>45381</v>
      </c>
    </row>
    <row r="18" spans="1:27" x14ac:dyDescent="0.35">
      <c r="A18">
        <f>A15/3</f>
        <v>16080</v>
      </c>
      <c r="B18" s="8">
        <v>45473</v>
      </c>
      <c r="D18" s="2" t="s">
        <v>11</v>
      </c>
      <c r="S18" t="s">
        <v>28</v>
      </c>
    </row>
    <row r="19" spans="1:27" x14ac:dyDescent="0.35">
      <c r="D19" s="3" t="s">
        <v>12</v>
      </c>
      <c r="S19" t="s">
        <v>29</v>
      </c>
    </row>
    <row r="20" spans="1:27" x14ac:dyDescent="0.35">
      <c r="G20" s="14"/>
      <c r="H20" s="14"/>
      <c r="I20" s="14"/>
      <c r="J20" s="14"/>
      <c r="K20" s="14"/>
      <c r="L20" s="14"/>
      <c r="M20" s="14"/>
      <c r="S20" t="s">
        <v>30</v>
      </c>
    </row>
    <row r="21" spans="1:27" x14ac:dyDescent="0.35">
      <c r="M21" s="13" t="s">
        <v>1</v>
      </c>
      <c r="N21" s="13" t="s">
        <v>2</v>
      </c>
      <c r="O21" s="13" t="s">
        <v>3</v>
      </c>
      <c r="P21" s="13" t="s">
        <v>4</v>
      </c>
      <c r="Q21" s="13" t="s">
        <v>5</v>
      </c>
      <c r="R21" s="13" t="s">
        <v>13</v>
      </c>
      <c r="S21" s="13" t="s">
        <v>14</v>
      </c>
      <c r="T21" s="13" t="s">
        <v>6</v>
      </c>
      <c r="U21" s="13" t="s">
        <v>8</v>
      </c>
      <c r="V21" s="13" t="s">
        <v>19</v>
      </c>
      <c r="W21" s="13" t="s">
        <v>20</v>
      </c>
    </row>
    <row r="22" spans="1:27" x14ac:dyDescent="0.35"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t="s">
        <v>24</v>
      </c>
      <c r="Y22" t="s">
        <v>26</v>
      </c>
      <c r="Z22" t="s">
        <v>25</v>
      </c>
      <c r="AA22" t="s">
        <v>27</v>
      </c>
    </row>
    <row r="23" spans="1:27" ht="14.5" customHeight="1" x14ac:dyDescent="0.35">
      <c r="K23" t="s">
        <v>31</v>
      </c>
      <c r="L23" t="s">
        <v>32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t="s">
        <v>23</v>
      </c>
    </row>
    <row r="24" spans="1:27" x14ac:dyDescent="0.35">
      <c r="D24" s="6" t="s">
        <v>22</v>
      </c>
      <c r="E24" s="1">
        <v>2025</v>
      </c>
      <c r="F24" s="1"/>
      <c r="G24" s="5">
        <v>6.2</v>
      </c>
      <c r="H24" s="5">
        <v>2700</v>
      </c>
      <c r="I24" s="5"/>
      <c r="J24" s="1">
        <f t="shared" ref="J24:J26" si="10">H24*1.05</f>
        <v>2835</v>
      </c>
      <c r="K24" s="10">
        <v>2383</v>
      </c>
      <c r="L24" s="10">
        <f>K24*1.05</f>
        <v>2502.15</v>
      </c>
      <c r="M24" s="1">
        <v>3</v>
      </c>
      <c r="N24" s="1">
        <v>1.2</v>
      </c>
      <c r="O24" s="1">
        <v>1</v>
      </c>
      <c r="P24" s="1">
        <v>0.5</v>
      </c>
      <c r="Q24" s="1">
        <v>0.5</v>
      </c>
      <c r="R24" s="1">
        <v>1</v>
      </c>
      <c r="S24" s="1">
        <f t="shared" ref="S24:S26" si="11">(L24/285)+M24+N24+O24+P24+Q24+R24+1</f>
        <v>16.979473684210525</v>
      </c>
      <c r="T24" s="1">
        <f>S24*2</f>
        <v>33.95894736842105</v>
      </c>
      <c r="U24" s="1">
        <f t="shared" ref="U24:U26" si="12">T24/0.8</f>
        <v>42.448684210526309</v>
      </c>
      <c r="V24" s="1">
        <f t="shared" ref="V24:V26" si="13">J24*280</f>
        <v>793800</v>
      </c>
      <c r="W24" s="1"/>
      <c r="X24">
        <v>35</v>
      </c>
      <c r="Y24">
        <f>X24/0.95</f>
        <v>36.842105263157897</v>
      </c>
      <c r="Z24">
        <f>X24/0.8</f>
        <v>43.75</v>
      </c>
    </row>
    <row r="25" spans="1:27" x14ac:dyDescent="0.35">
      <c r="D25" s="6" t="s">
        <v>33</v>
      </c>
      <c r="E25" s="1">
        <v>2025</v>
      </c>
      <c r="F25" s="5"/>
      <c r="G25" s="5">
        <v>4.5</v>
      </c>
      <c r="H25" s="5">
        <v>3600</v>
      </c>
      <c r="I25" s="5"/>
      <c r="J25" s="1">
        <f t="shared" si="10"/>
        <v>3780</v>
      </c>
      <c r="K25" s="10">
        <v>2145</v>
      </c>
      <c r="L25" s="10">
        <f t="shared" ref="L25:L26" si="14">K25*1.05</f>
        <v>2252.25</v>
      </c>
      <c r="M25" s="1">
        <v>3</v>
      </c>
      <c r="N25" s="1">
        <v>1.2</v>
      </c>
      <c r="O25" s="1">
        <v>1</v>
      </c>
      <c r="P25" s="1">
        <v>0.5</v>
      </c>
      <c r="Q25" s="1">
        <v>0.5</v>
      </c>
      <c r="R25" s="1">
        <v>1</v>
      </c>
      <c r="S25" s="1">
        <f t="shared" si="11"/>
        <v>16.102631578947367</v>
      </c>
      <c r="T25" s="1">
        <f t="shared" ref="T25:T26" si="15">S25*2</f>
        <v>32.205263157894734</v>
      </c>
      <c r="U25" s="1">
        <f t="shared" si="12"/>
        <v>40.256578947368418</v>
      </c>
      <c r="V25" s="1">
        <f t="shared" si="13"/>
        <v>1058400</v>
      </c>
      <c r="W25" s="1"/>
      <c r="X25">
        <v>31</v>
      </c>
      <c r="Y25">
        <f t="shared" ref="Y25:Y26" si="16">X25/0.95</f>
        <v>32.631578947368425</v>
      </c>
      <c r="Z25">
        <f t="shared" ref="Z25:Z26" si="17">X25/0.8</f>
        <v>38.75</v>
      </c>
    </row>
    <row r="26" spans="1:27" x14ac:dyDescent="0.35">
      <c r="D26" s="6" t="s">
        <v>34</v>
      </c>
      <c r="E26" s="1">
        <v>2025</v>
      </c>
      <c r="F26" s="5"/>
      <c r="G26" s="5">
        <v>4.5</v>
      </c>
      <c r="H26" s="5">
        <v>3400</v>
      </c>
      <c r="I26" s="5"/>
      <c r="J26" s="1">
        <f t="shared" si="10"/>
        <v>3570</v>
      </c>
      <c r="K26" s="10">
        <v>6644</v>
      </c>
      <c r="L26" s="10">
        <f t="shared" si="14"/>
        <v>6976.2000000000007</v>
      </c>
      <c r="M26" s="1">
        <v>3</v>
      </c>
      <c r="N26" s="1">
        <v>1.2</v>
      </c>
      <c r="O26" s="1">
        <v>1</v>
      </c>
      <c r="P26" s="1">
        <v>0.5</v>
      </c>
      <c r="Q26" s="1">
        <v>0.5</v>
      </c>
      <c r="R26" s="1">
        <v>1</v>
      </c>
      <c r="S26" s="1">
        <f t="shared" si="11"/>
        <v>32.677894736842106</v>
      </c>
      <c r="T26" s="1">
        <f t="shared" si="15"/>
        <v>65.355789473684212</v>
      </c>
      <c r="U26" s="1">
        <f t="shared" si="12"/>
        <v>81.694736842105257</v>
      </c>
      <c r="V26" s="1">
        <f t="shared" si="13"/>
        <v>999600</v>
      </c>
      <c r="W26" s="1"/>
      <c r="X26">
        <v>65</v>
      </c>
      <c r="Y26">
        <f t="shared" si="16"/>
        <v>68.421052631578945</v>
      </c>
      <c r="Z26">
        <f t="shared" si="17"/>
        <v>81.25</v>
      </c>
    </row>
  </sheetData>
  <mergeCells count="26">
    <mergeCell ref="D7:L7"/>
    <mergeCell ref="P9:P11"/>
    <mergeCell ref="Q9:Q11"/>
    <mergeCell ref="R9:R11"/>
    <mergeCell ref="S9:S11"/>
    <mergeCell ref="J9:J11"/>
    <mergeCell ref="K9:K11"/>
    <mergeCell ref="L9:L11"/>
    <mergeCell ref="M9:M11"/>
    <mergeCell ref="N9:N11"/>
    <mergeCell ref="O9:O11"/>
    <mergeCell ref="W21:W23"/>
    <mergeCell ref="G20:M20"/>
    <mergeCell ref="U9:U11"/>
    <mergeCell ref="T9:T11"/>
    <mergeCell ref="H10:H11"/>
    <mergeCell ref="R21:R23"/>
    <mergeCell ref="S21:S23"/>
    <mergeCell ref="T21:T23"/>
    <mergeCell ref="U21:U23"/>
    <mergeCell ref="V21:V23"/>
    <mergeCell ref="M21:M23"/>
    <mergeCell ref="N21:N23"/>
    <mergeCell ref="O21:O23"/>
    <mergeCell ref="P21:P23"/>
    <mergeCell ref="Q21:Q23"/>
  </mergeCells>
  <phoneticPr fontId="4" type="noConversion"/>
  <pageMargins left="0.25" right="0.25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2023-11-03T15:42:41Z</cp:lastPrinted>
  <dcterms:created xsi:type="dcterms:W3CDTF">2022-07-11T14:34:53Z</dcterms:created>
  <dcterms:modified xsi:type="dcterms:W3CDTF">2026-04-20T13:33:14Z</dcterms:modified>
</cp:coreProperties>
</file>