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085EA119-4C52-436B-B5B3-40271447D1BA}" xr6:coauthVersionLast="47" xr6:coauthVersionMax="47" xr10:uidLastSave="{00000000-0000-0000-0000-000000000000}"/>
  <bookViews>
    <workbookView xWindow="-110" yWindow="-110" windowWidth="38620" windowHeight="21100" activeTab="3" xr2:uid="{068CF636-2F81-4962-BE6A-05AC588C2709}"/>
  </bookViews>
  <sheets>
    <sheet name="2019" sheetId="3" r:id="rId1"/>
    <sheet name="2020" sheetId="1" r:id="rId2"/>
    <sheet name="2023" sheetId="2" r:id="rId3"/>
    <sheet name="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2" l="1"/>
  <c r="M6" i="2"/>
  <c r="M4" i="2"/>
  <c r="L5" i="2"/>
  <c r="L6" i="2"/>
  <c r="L4" i="2"/>
  <c r="K5" i="2"/>
  <c r="K4" i="2"/>
  <c r="G39" i="2"/>
  <c r="G40" i="2"/>
  <c r="G41" i="2"/>
  <c r="G42" i="2"/>
  <c r="G43" i="2"/>
  <c r="G44" i="2"/>
  <c r="G45" i="2"/>
  <c r="G46" i="2"/>
  <c r="G47" i="2"/>
  <c r="G38" i="2"/>
  <c r="F47" i="2"/>
  <c r="F42" i="2"/>
  <c r="F43" i="2"/>
  <c r="F44" i="2"/>
  <c r="F45" i="2"/>
  <c r="F46" i="2"/>
  <c r="F38" i="2"/>
  <c r="F39" i="2"/>
  <c r="F40" i="2"/>
  <c r="F41" i="2"/>
  <c r="L28" i="2"/>
  <c r="K28" i="2"/>
  <c r="J28" i="2"/>
  <c r="L27" i="2"/>
  <c r="K27" i="2"/>
  <c r="E21" i="2"/>
  <c r="I30" i="2"/>
  <c r="J27" i="2"/>
  <c r="G48" i="2" l="1"/>
  <c r="F48" i="2"/>
  <c r="H48" i="2" s="1"/>
  <c r="L30" i="2"/>
  <c r="M28" i="2"/>
  <c r="K30" i="2"/>
  <c r="M27" i="2"/>
  <c r="J30" i="2"/>
  <c r="J65" i="2"/>
  <c r="K65" i="2"/>
  <c r="J60" i="2"/>
  <c r="K60" i="2"/>
  <c r="K55" i="2"/>
  <c r="K56" i="2"/>
  <c r="K57" i="2"/>
  <c r="K58" i="2"/>
  <c r="K59" i="2"/>
  <c r="J55" i="2"/>
  <c r="J56" i="2"/>
  <c r="J57" i="2"/>
  <c r="J58" i="2"/>
  <c r="J59" i="2"/>
  <c r="M65" i="2" l="1"/>
  <c r="M58" i="2"/>
  <c r="M57" i="2"/>
  <c r="M59" i="2"/>
  <c r="M55" i="2"/>
  <c r="M56" i="2"/>
  <c r="M60" i="2"/>
  <c r="H4" i="2"/>
  <c r="H6" i="2"/>
  <c r="G13" i="2"/>
  <c r="H5" i="2"/>
  <c r="K80" i="2" l="1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4" i="2"/>
  <c r="J64" i="2"/>
  <c r="K63" i="2"/>
  <c r="J63" i="2"/>
  <c r="K62" i="2"/>
  <c r="J62" i="2"/>
  <c r="K61" i="2"/>
  <c r="J61" i="2"/>
  <c r="K54" i="2"/>
  <c r="J54" i="2"/>
  <c r="K53" i="2"/>
  <c r="J53" i="2"/>
  <c r="K52" i="2"/>
  <c r="J52" i="2"/>
  <c r="E18" i="2"/>
  <c r="E24" i="2" s="1"/>
  <c r="I6" i="2"/>
  <c r="J6" i="2" s="1"/>
  <c r="K6" i="2" s="1"/>
  <c r="I5" i="2"/>
  <c r="J5" i="2" s="1"/>
  <c r="I4" i="2"/>
  <c r="J4" i="2" s="1"/>
  <c r="H13" i="2"/>
  <c r="E25" i="3"/>
  <c r="E26" i="3" s="1"/>
  <c r="E24" i="3"/>
  <c r="F24" i="3" s="1"/>
  <c r="G24" i="3" s="1"/>
  <c r="H24" i="3" s="1"/>
  <c r="E23" i="3"/>
  <c r="F23" i="3" s="1"/>
  <c r="G23" i="3" s="1"/>
  <c r="H23" i="3" s="1"/>
  <c r="E22" i="3"/>
  <c r="F22" i="3" s="1"/>
  <c r="G22" i="3" s="1"/>
  <c r="H22" i="3" s="1"/>
  <c r="E21" i="3"/>
  <c r="F20" i="3"/>
  <c r="G20" i="3" s="1"/>
  <c r="H20" i="3" s="1"/>
  <c r="E20" i="3"/>
  <c r="E19" i="3"/>
  <c r="F19" i="3" s="1"/>
  <c r="G19" i="3" s="1"/>
  <c r="H19" i="3" s="1"/>
  <c r="F18" i="3"/>
  <c r="G18" i="3" s="1"/>
  <c r="H18" i="3" s="1"/>
  <c r="E18" i="3"/>
  <c r="H14" i="3"/>
  <c r="I14" i="3" s="1"/>
  <c r="B25" i="3" s="1"/>
  <c r="F25" i="3" s="1"/>
  <c r="G25" i="3" s="1"/>
  <c r="H25" i="3" s="1"/>
  <c r="G14" i="3"/>
  <c r="H13" i="3"/>
  <c r="I13" i="3" s="1"/>
  <c r="B24" i="3" s="1"/>
  <c r="G13" i="3"/>
  <c r="H12" i="3"/>
  <c r="I12" i="3" s="1"/>
  <c r="B23" i="3" s="1"/>
  <c r="G12" i="3"/>
  <c r="H11" i="3"/>
  <c r="I11" i="3" s="1"/>
  <c r="B22" i="3" s="1"/>
  <c r="G11" i="3"/>
  <c r="H10" i="3"/>
  <c r="I10" i="3" s="1"/>
  <c r="G10" i="3"/>
  <c r="M76" i="2" l="1"/>
  <c r="M78" i="2"/>
  <c r="M64" i="2"/>
  <c r="M69" i="2"/>
  <c r="M73" i="2"/>
  <c r="M67" i="2"/>
  <c r="M71" i="2"/>
  <c r="M54" i="2"/>
  <c r="M68" i="2"/>
  <c r="M80" i="2"/>
  <c r="M52" i="2"/>
  <c r="M62" i="2"/>
  <c r="M75" i="2"/>
  <c r="M61" i="2"/>
  <c r="M66" i="2"/>
  <c r="M77" i="2"/>
  <c r="M53" i="2"/>
  <c r="M70" i="2"/>
  <c r="M74" i="2"/>
  <c r="M63" i="2"/>
  <c r="M79" i="2"/>
  <c r="M72" i="2"/>
  <c r="I15" i="3"/>
  <c r="B21" i="3"/>
  <c r="F21" i="3"/>
  <c r="G21" i="3" s="1"/>
  <c r="H21" i="3" s="1"/>
  <c r="D34" i="1"/>
  <c r="D35" i="1"/>
  <c r="D36" i="1"/>
  <c r="D37" i="1"/>
  <c r="D33" i="1"/>
  <c r="M81" i="2" l="1"/>
  <c r="I13" i="2"/>
  <c r="I61" i="1"/>
  <c r="I62" i="1"/>
  <c r="I63" i="1"/>
  <c r="I64" i="1"/>
  <c r="I65" i="1"/>
  <c r="I66" i="1"/>
  <c r="I67" i="1"/>
  <c r="I68" i="1"/>
  <c r="H63" i="1"/>
  <c r="H64" i="1"/>
  <c r="H65" i="1"/>
  <c r="H66" i="1"/>
  <c r="H67" i="1"/>
  <c r="H68" i="1"/>
  <c r="H62" i="1"/>
  <c r="H61" i="1"/>
  <c r="H50" i="1"/>
  <c r="H51" i="1"/>
  <c r="H52" i="1"/>
  <c r="H53" i="1"/>
  <c r="H54" i="1"/>
  <c r="H55" i="1"/>
  <c r="H56" i="1"/>
  <c r="H57" i="1"/>
  <c r="H58" i="1"/>
  <c r="H59" i="1"/>
  <c r="H60" i="1"/>
  <c r="I60" i="1"/>
  <c r="J60" i="1" s="1"/>
  <c r="I59" i="1"/>
  <c r="I58" i="1"/>
  <c r="I57" i="1"/>
  <c r="I56" i="1"/>
  <c r="I55" i="1"/>
  <c r="I54" i="1"/>
  <c r="I53" i="1"/>
  <c r="I52" i="1"/>
  <c r="J52" i="1" s="1"/>
  <c r="I51" i="1"/>
  <c r="I50" i="1"/>
  <c r="I44" i="1"/>
  <c r="I45" i="1"/>
  <c r="I46" i="1"/>
  <c r="J46" i="1" s="1"/>
  <c r="I47" i="1"/>
  <c r="I48" i="1"/>
  <c r="I49" i="1"/>
  <c r="J49" i="1" s="1"/>
  <c r="H44" i="1"/>
  <c r="H45" i="1"/>
  <c r="H46" i="1"/>
  <c r="H47" i="1"/>
  <c r="H48" i="1"/>
  <c r="H49" i="1"/>
  <c r="I43" i="1"/>
  <c r="H43" i="1"/>
  <c r="I42" i="1"/>
  <c r="H42" i="1"/>
  <c r="I28" i="1"/>
  <c r="I29" i="1"/>
  <c r="H29" i="1"/>
  <c r="H28" i="1"/>
  <c r="C19" i="1"/>
  <c r="C20" i="1" s="1"/>
  <c r="C25" i="1" s="1"/>
  <c r="J51" i="1" l="1"/>
  <c r="J59" i="1"/>
  <c r="J55" i="1"/>
  <c r="D38" i="1"/>
  <c r="J48" i="1"/>
  <c r="J53" i="1"/>
  <c r="J54" i="1"/>
  <c r="J47" i="1"/>
  <c r="J44" i="1"/>
  <c r="J57" i="1"/>
  <c r="J56" i="1"/>
  <c r="J45" i="1"/>
  <c r="J50" i="1"/>
  <c r="J58" i="1"/>
  <c r="J62" i="1"/>
  <c r="J42" i="1"/>
  <c r="J43" i="1"/>
  <c r="J61" i="1"/>
  <c r="J66" i="1"/>
  <c r="J65" i="1"/>
  <c r="J64" i="1"/>
  <c r="J63" i="1"/>
  <c r="J68" i="1"/>
  <c r="J67" i="1"/>
  <c r="J28" i="1"/>
  <c r="J29" i="1"/>
  <c r="F6" i="1"/>
  <c r="G6" i="1" s="1"/>
  <c r="H6" i="1" s="1"/>
  <c r="I6" i="1" s="1"/>
  <c r="F7" i="1"/>
  <c r="J30" i="1" l="1"/>
  <c r="J69" i="1"/>
  <c r="F12" i="1"/>
  <c r="G12" i="1" s="1"/>
  <c r="F13" i="1"/>
  <c r="G13" i="1" s="1"/>
  <c r="F11" i="1"/>
  <c r="G11" i="1" s="1"/>
  <c r="H11" i="1" s="1"/>
  <c r="I11" i="1" s="1"/>
  <c r="F10" i="1"/>
  <c r="F9" i="1"/>
  <c r="F8" i="1"/>
  <c r="G8" i="1" s="1"/>
  <c r="H8" i="1" s="1"/>
  <c r="I8" i="1" s="1"/>
  <c r="G7" i="1"/>
  <c r="H7" i="1" s="1"/>
  <c r="I7" i="1" s="1"/>
  <c r="F5" i="1"/>
  <c r="G5" i="1" s="1"/>
  <c r="H5" i="1" s="1"/>
  <c r="I5" i="1" s="1"/>
  <c r="F14" i="1" l="1"/>
  <c r="G9" i="1"/>
  <c r="H9" i="1" s="1"/>
  <c r="I9" i="1" s="1"/>
  <c r="G10" i="1"/>
  <c r="H10" i="1" s="1"/>
  <c r="I10" i="1" s="1"/>
  <c r="G14" i="1" l="1"/>
</calcChain>
</file>

<file path=xl/sharedStrings.xml><?xml version="1.0" encoding="utf-8"?>
<sst xmlns="http://schemas.openxmlformats.org/spreadsheetml/2006/main" count="428" uniqueCount="187">
  <si>
    <t>Cout vendanges</t>
  </si>
  <si>
    <t>prix a la piece</t>
  </si>
  <si>
    <t>total pieces</t>
  </si>
  <si>
    <t>€ du volume</t>
  </si>
  <si>
    <t>€ total</t>
  </si>
  <si>
    <t>Prix total ramené a la pièce</t>
  </si>
  <si>
    <t>Prix mini par Bt</t>
  </si>
  <si>
    <t>corton charlemagne</t>
  </si>
  <si>
    <t>NSG 1ER CRU</t>
  </si>
  <si>
    <t>gevrey</t>
  </si>
  <si>
    <t>Bourgogne</t>
  </si>
  <si>
    <t>Bourgogne hautes Cotes de Nuits</t>
  </si>
  <si>
    <t>Pommard 1er cru la Chaniere</t>
  </si>
  <si>
    <t>Pour la coupe sans la cuverie</t>
  </si>
  <si>
    <t xml:space="preserve">Vendanges des </t>
  </si>
  <si>
    <t>NB</t>
  </si>
  <si>
    <t>Nb de roumain</t>
  </si>
  <si>
    <t>nb de francais</t>
  </si>
  <si>
    <t>Heures</t>
  </si>
  <si>
    <t>€ roumains</t>
  </si>
  <si>
    <t>€ francais</t>
  </si>
  <si>
    <t>Morey Villages</t>
  </si>
  <si>
    <t>toute equipe</t>
  </si>
  <si>
    <t>Morey 1er cru les Monts luisant</t>
  </si>
  <si>
    <t>10 coupeurs aubry</t>
  </si>
  <si>
    <t>Pour negoce</t>
  </si>
  <si>
    <t>Vosne 1er cru les Suchot</t>
  </si>
  <si>
    <t>Chambolle Amoureuses</t>
  </si>
  <si>
    <t>VENDANGES 2020</t>
  </si>
  <si>
    <t>Pernand</t>
  </si>
  <si>
    <t>prix fixe</t>
  </si>
  <si>
    <t>Beaujolais</t>
  </si>
  <si>
    <t>2 jours et demi soit 9 + 9 + 3 = 21 h</t>
  </si>
  <si>
    <t>Nb d'heures/ pers</t>
  </si>
  <si>
    <t>Total d'heures</t>
  </si>
  <si>
    <t>prix chargé a l'heure en €</t>
  </si>
  <si>
    <t>Cout total chargé</t>
  </si>
  <si>
    <t>Prime RC</t>
  </si>
  <si>
    <t>Cout total vendanges Beaujolais</t>
  </si>
  <si>
    <t xml:space="preserve">Couts des 4 porteurs </t>
  </si>
  <si>
    <t>base 12h/j + 6h</t>
  </si>
  <si>
    <t>camions locations</t>
  </si>
  <si>
    <t>cahuffeurs 3</t>
  </si>
  <si>
    <t>Roumains</t>
  </si>
  <si>
    <t>equipe FR</t>
  </si>
  <si>
    <t>Appellations NEGOCE</t>
  </si>
  <si>
    <t>Bourgogne crenilles</t>
  </si>
  <si>
    <t>Bourgogne violands</t>
  </si>
  <si>
    <t>Pommard 1er cru les Pezerolles</t>
  </si>
  <si>
    <t>Pommard 1er cru les Chanlins</t>
  </si>
  <si>
    <t>T° APM</t>
  </si>
  <si>
    <t>Chambolle vigne morey</t>
  </si>
  <si>
    <t>chambolle vers panneau stop</t>
  </si>
  <si>
    <t>Chambolle 5rg et 2pte au dessus four</t>
  </si>
  <si>
    <t>chambolle derriere four</t>
  </si>
  <si>
    <t>MARDI</t>
  </si>
  <si>
    <t>MERCREDI MATIN</t>
  </si>
  <si>
    <t>Beaune Boucherottes</t>
  </si>
  <si>
    <t>Pommard arvelets</t>
  </si>
  <si>
    <t>Pommard arvelets fin</t>
  </si>
  <si>
    <t>jeudi</t>
  </si>
  <si>
    <t>vendredi</t>
  </si>
  <si>
    <t>15 pluie</t>
  </si>
  <si>
    <t>Baeune montrevenots apres pluie</t>
  </si>
  <si>
    <t>Baeune montrevenots  pluie</t>
  </si>
  <si>
    <t>Clos de la Fontaine</t>
  </si>
  <si>
    <t>Maizieres</t>
  </si>
  <si>
    <t>Chalandins</t>
  </si>
  <si>
    <t>samedi</t>
  </si>
  <si>
    <t>Echezeaux</t>
  </si>
  <si>
    <t>Richebourg</t>
  </si>
  <si>
    <t>Dimanche</t>
  </si>
  <si>
    <t>Vosne Reas</t>
  </si>
  <si>
    <t>Mardi</t>
  </si>
  <si>
    <t>Savigny les Beaune partie haute</t>
  </si>
  <si>
    <t>Savigny les Beaune le bas</t>
  </si>
  <si>
    <t>Lundi</t>
  </si>
  <si>
    <t>mercredi</t>
  </si>
  <si>
    <t>Montpoulain de volnay</t>
  </si>
  <si>
    <t>Samedi</t>
  </si>
  <si>
    <t>Hautes Cotes de Nuits rouge</t>
  </si>
  <si>
    <t>Hautes Cotes de Nuits blancs</t>
  </si>
  <si>
    <t>Appellations DOMAINE</t>
  </si>
  <si>
    <t>NB FR</t>
  </si>
  <si>
    <t>NB ROM</t>
  </si>
  <si>
    <t>T° Matin</t>
  </si>
  <si>
    <t>FR</t>
  </si>
  <si>
    <t>ROM</t>
  </si>
  <si>
    <t>TH. NB Caisses</t>
  </si>
  <si>
    <t xml:space="preserve">2020 NB Caisses </t>
  </si>
  <si>
    <t>Nb</t>
  </si>
  <si>
    <t>Pieces</t>
  </si>
  <si>
    <t>€</t>
  </si>
  <si>
    <t>du vol</t>
  </si>
  <si>
    <t>total</t>
  </si>
  <si>
    <t>VEDANGES PAR LE VENDEUR</t>
  </si>
  <si>
    <t>Cout total camions de location</t>
  </si>
  <si>
    <t>4053€ TTC</t>
  </si>
  <si>
    <t>mardi</t>
  </si>
  <si>
    <t>lundi</t>
  </si>
  <si>
    <t>Bourgogne Montpoulain</t>
  </si>
  <si>
    <t xml:space="preserve">2021 NB Caisses </t>
  </si>
  <si>
    <t>Bourgogne 11 rg Violants</t>
  </si>
  <si>
    <t>Bourgogne Crenilles</t>
  </si>
  <si>
    <t>Pezerolles</t>
  </si>
  <si>
    <t xml:space="preserve">Arvelets </t>
  </si>
  <si>
    <t>Chanieres</t>
  </si>
  <si>
    <t>MERCREDI APM</t>
  </si>
  <si>
    <t>JEUDI MATIN</t>
  </si>
  <si>
    <t>jeudi APM</t>
  </si>
  <si>
    <t>Beaune 1er cru les montrevenots</t>
  </si>
  <si>
    <t>LADOIX</t>
  </si>
  <si>
    <t>COTES DE NUITS</t>
  </si>
  <si>
    <t>MIX</t>
  </si>
  <si>
    <t>vendredi MATIN</t>
  </si>
  <si>
    <t>vendredi APM</t>
  </si>
  <si>
    <t>ECHEZEAUX</t>
  </si>
  <si>
    <t>CHAMBOLLE DERRIERE LE FOUR</t>
  </si>
  <si>
    <t>Reste chambolle</t>
  </si>
  <si>
    <t>ET 2 PORTEURS</t>
  </si>
  <si>
    <t>chalandins</t>
  </si>
  <si>
    <t>samedi matin</t>
  </si>
  <si>
    <t>samedi apm</t>
  </si>
  <si>
    <t>Reas</t>
  </si>
  <si>
    <t>mix</t>
  </si>
  <si>
    <t>Savigny</t>
  </si>
  <si>
    <t>SAVIGNY</t>
  </si>
  <si>
    <t>CHAMBOLLE 1ER CRU</t>
  </si>
  <si>
    <t>port/chauf</t>
  </si>
  <si>
    <t>AVEC RAPHAEL CHOPIN</t>
  </si>
  <si>
    <t xml:space="preserve">Couts des 8 porteurs </t>
  </si>
  <si>
    <t>2 jours soit 9 + 9  = 18 h</t>
  </si>
  <si>
    <t>chauffeurs 6</t>
  </si>
  <si>
    <t>22€/h pour 12+12=24h</t>
  </si>
  <si>
    <t>chauffeurs</t>
  </si>
  <si>
    <t>porteurs</t>
  </si>
  <si>
    <t>heures</t>
  </si>
  <si>
    <t>nb de caisses</t>
  </si>
  <si>
    <t>clos vougeot</t>
  </si>
  <si>
    <t>Mardi 5/9</t>
  </si>
  <si>
    <t>Vosne Chalandins</t>
  </si>
  <si>
    <t>Vosne Maizieres</t>
  </si>
  <si>
    <t>Mercredi 6/9</t>
  </si>
  <si>
    <t>Pommard Pezerolles</t>
  </si>
  <si>
    <t>nb de Coupeurs</t>
  </si>
  <si>
    <t xml:space="preserve">durée </t>
  </si>
  <si>
    <t>samedi 9 sept</t>
  </si>
  <si>
    <t>dimanche 10 sept</t>
  </si>
  <si>
    <t xml:space="preserve">samedi </t>
  </si>
  <si>
    <t>dimanche 17 sept</t>
  </si>
  <si>
    <t>paniers</t>
  </si>
  <si>
    <t>total global</t>
  </si>
  <si>
    <t>10 et 11 sept</t>
  </si>
  <si>
    <t>Moulin a vent</t>
  </si>
  <si>
    <t>7 et 8 sept</t>
  </si>
  <si>
    <t>Chambolle plante</t>
  </si>
  <si>
    <t>Savigny 1er cru</t>
  </si>
  <si>
    <t xml:space="preserve"> </t>
  </si>
  <si>
    <t>VENDANGES 2025</t>
  </si>
  <si>
    <t>Monthelie 1er cru sous la velle</t>
  </si>
  <si>
    <t xml:space="preserve">Aloxe corton village </t>
  </si>
  <si>
    <t>surface</t>
  </si>
  <si>
    <t>Com Court</t>
  </si>
  <si>
    <t>32 ares</t>
  </si>
  <si>
    <t>22.8 ares</t>
  </si>
  <si>
    <t>bt</t>
  </si>
  <si>
    <t>Prix min</t>
  </si>
  <si>
    <t>Prix US</t>
  </si>
  <si>
    <t>Prix HT</t>
  </si>
  <si>
    <t>prix variable</t>
  </si>
  <si>
    <t>MODELE SI ON VENDANGE</t>
  </si>
  <si>
    <t>15/16 sept</t>
  </si>
  <si>
    <t>19/20 sept</t>
  </si>
  <si>
    <t>21/21 sept</t>
  </si>
  <si>
    <t>21/22</t>
  </si>
  <si>
    <t>7h</t>
  </si>
  <si>
    <t xml:space="preserve">En 2022 on avait fait (sans les CV et les EC mais avec tous les Reas) </t>
  </si>
  <si>
    <t>Vosne Reas 1.1 Ha</t>
  </si>
  <si>
    <t>dimanche 4/9 au vendredi 9 puis 1journée pour les HNR le 17/9</t>
  </si>
  <si>
    <t xml:space="preserve">En 2023 on a fait </t>
  </si>
  <si>
    <t>20/21 sept</t>
  </si>
  <si>
    <t>En 2024 sans vendanger les savigny</t>
  </si>
  <si>
    <t>du 9/9 au 13/9 puis 1.5 jours a 40 pour les HNR et les montpoulain</t>
  </si>
  <si>
    <t>Soit 5 jours et 1.5 avec HNR et monpoulain</t>
  </si>
  <si>
    <t>soit 6 jours et 1 pour les HNR</t>
  </si>
  <si>
    <t xml:space="preserve">du 18/9 au 22/9 </t>
  </si>
  <si>
    <t>Soit 4.5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</si>
</sst>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0070C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mbria"/>
      <family val="1"/>
    </font>
    <font>
      <b/>
      <sz val="12"/>
      <color rgb="FF0070C0"/>
      <name val="Calibri"/>
      <family val="2"/>
      <scheme val="minor"/>
    </font>
    <font>
      <b/>
      <sz val="12"/>
      <color rgb="FF0070C0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 Light"/>
      <family val="1"/>
      <scheme val="major"/>
    </font>
    <font>
      <i/>
      <sz val="11"/>
      <color theme="4" tint="-0.249977111117893"/>
      <name val="Calibri"/>
      <family val="2"/>
      <scheme val="minor"/>
    </font>
    <font>
      <sz val="11"/>
      <name val="Calibri Light"/>
      <family val="2"/>
    </font>
    <font>
      <sz val="10"/>
      <color rgb="FFFF0000"/>
      <name val="Calibri Light"/>
      <family val="1"/>
      <scheme val="major"/>
    </font>
    <font>
      <sz val="11"/>
      <color theme="4" tint="-0.249977111117893"/>
      <name val="Cambria"/>
      <family val="1"/>
    </font>
    <font>
      <b/>
      <sz val="14"/>
      <color rgb="FF0070C0"/>
      <name val="Cambria"/>
      <family val="1"/>
    </font>
    <font>
      <sz val="11"/>
      <color theme="4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1" fillId="2" borderId="1" xfId="0" applyFont="1" applyFill="1" applyBorder="1"/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2" borderId="2" xfId="0" applyFont="1" applyFill="1" applyBorder="1"/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vertical="center" wrapText="1"/>
    </xf>
    <xf numFmtId="0" fontId="5" fillId="0" borderId="0" xfId="0" applyFont="1"/>
    <xf numFmtId="0" fontId="11" fillId="2" borderId="0" xfId="0" applyFont="1" applyFill="1"/>
    <xf numFmtId="0" fontId="17" fillId="2" borderId="0" xfId="0" applyFont="1" applyFill="1"/>
    <xf numFmtId="0" fontId="1" fillId="2" borderId="0" xfId="0" applyFont="1" applyFill="1"/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2" borderId="1" xfId="0" applyFont="1" applyFill="1" applyBorder="1"/>
    <xf numFmtId="0" fontId="9" fillId="0" borderId="1" xfId="0" applyFont="1" applyBorder="1"/>
    <xf numFmtId="0" fontId="12" fillId="0" borderId="8" xfId="0" applyFont="1" applyBorder="1"/>
    <xf numFmtId="0" fontId="8" fillId="0" borderId="8" xfId="0" applyFont="1" applyBorder="1"/>
    <xf numFmtId="0" fontId="8" fillId="0" borderId="9" xfId="0" applyFont="1" applyBorder="1"/>
    <xf numFmtId="0" fontId="3" fillId="2" borderId="0" xfId="0" applyFont="1" applyFill="1"/>
    <xf numFmtId="16" fontId="0" fillId="0" borderId="0" xfId="0" applyNumberFormat="1"/>
    <xf numFmtId="0" fontId="0" fillId="0" borderId="0" xfId="0" applyAlignment="1">
      <alignment horizontal="center" wrapText="1"/>
    </xf>
    <xf numFmtId="0" fontId="8" fillId="0" borderId="10" xfId="0" applyFont="1" applyBorder="1"/>
    <xf numFmtId="9" fontId="18" fillId="0" borderId="1" xfId="0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4" fillId="0" borderId="1" xfId="0" applyFont="1" applyBorder="1"/>
    <xf numFmtId="0" fontId="25" fillId="0" borderId="0" xfId="0" applyFont="1"/>
    <xf numFmtId="0" fontId="25" fillId="0" borderId="3" xfId="0" applyFont="1" applyBorder="1" applyAlignment="1">
      <alignment horizontal="center" wrapText="1"/>
    </xf>
    <xf numFmtId="0" fontId="25" fillId="0" borderId="1" xfId="0" applyFont="1" applyBorder="1"/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6" fillId="0" borderId="0" xfId="0" applyFont="1"/>
    <xf numFmtId="0" fontId="26" fillId="0" borderId="1" xfId="0" applyFont="1" applyBorder="1"/>
    <xf numFmtId="0" fontId="14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0" fillId="0" borderId="11" xfId="0" applyBorder="1"/>
    <xf numFmtId="0" fontId="24" fillId="0" borderId="15" xfId="0" applyFont="1" applyBorder="1" applyAlignment="1">
      <alignment horizontal="center" wrapText="1"/>
    </xf>
    <xf numFmtId="0" fontId="24" fillId="0" borderId="13" xfId="0" applyFont="1" applyBorder="1"/>
    <xf numFmtId="0" fontId="24" fillId="0" borderId="0" xfId="0" applyFont="1" applyBorder="1" applyAlignment="1">
      <alignment horizontal="center" wrapText="1"/>
    </xf>
    <xf numFmtId="16" fontId="24" fillId="0" borderId="13" xfId="0" applyNumberFormat="1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8" xfId="0" applyFont="1" applyBorder="1"/>
    <xf numFmtId="0" fontId="24" fillId="0" borderId="24" xfId="0" applyFont="1" applyBorder="1"/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1" xfId="0" applyFont="1" applyBorder="1"/>
    <xf numFmtId="0" fontId="25" fillId="0" borderId="15" xfId="0" applyFont="1" applyBorder="1" applyAlignment="1">
      <alignment horizontal="center" wrapText="1"/>
    </xf>
    <xf numFmtId="0" fontId="25" fillId="0" borderId="13" xfId="0" applyFont="1" applyBorder="1"/>
    <xf numFmtId="0" fontId="25" fillId="0" borderId="0" xfId="0" applyFont="1" applyBorder="1" applyAlignment="1">
      <alignment horizontal="center" wrapText="1"/>
    </xf>
    <xf numFmtId="16" fontId="25" fillId="0" borderId="13" xfId="0" applyNumberFormat="1" applyFont="1" applyBorder="1"/>
    <xf numFmtId="16" fontId="25" fillId="0" borderId="26" xfId="0" applyNumberFormat="1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18" xfId="0" applyFont="1" applyBorder="1"/>
    <xf numFmtId="0" fontId="25" fillId="0" borderId="19" xfId="0" applyFont="1" applyBorder="1"/>
    <xf numFmtId="0" fontId="25" fillId="0" borderId="8" xfId="0" applyFont="1" applyBorder="1"/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24" xfId="0" applyFont="1" applyBorder="1"/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1" xfId="0" applyFont="1" applyBorder="1"/>
    <xf numFmtId="0" fontId="26" fillId="0" borderId="15" xfId="0" applyFont="1" applyBorder="1" applyAlignment="1">
      <alignment horizontal="center" wrapText="1"/>
    </xf>
    <xf numFmtId="0" fontId="26" fillId="0" borderId="13" xfId="0" applyFont="1" applyBorder="1"/>
    <xf numFmtId="0" fontId="26" fillId="0" borderId="0" xfId="0" applyFont="1" applyBorder="1" applyAlignment="1">
      <alignment horizontal="center" wrapText="1"/>
    </xf>
    <xf numFmtId="0" fontId="26" fillId="0" borderId="32" xfId="0" applyFont="1" applyBorder="1"/>
    <xf numFmtId="0" fontId="26" fillId="0" borderId="17" xfId="0" applyFont="1" applyBorder="1"/>
    <xf numFmtId="0" fontId="26" fillId="0" borderId="33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3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12" fillId="0" borderId="0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5" fillId="2" borderId="4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6" fillId="2" borderId="1" xfId="0" applyFont="1" applyFill="1" applyBorder="1"/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0997-88A5-47F8-BF55-BD2F9CFA37F0}">
  <dimension ref="A5:J26"/>
  <sheetViews>
    <sheetView workbookViewId="0">
      <selection activeCell="C6" sqref="C6"/>
    </sheetView>
  </sheetViews>
  <sheetFormatPr baseColWidth="10" defaultRowHeight="14.5" x14ac:dyDescent="0.35"/>
  <sheetData>
    <row r="5" spans="1:10" x14ac:dyDescent="0.35">
      <c r="A5">
        <v>2019</v>
      </c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 t="s">
        <v>13</v>
      </c>
      <c r="B8" s="5"/>
      <c r="C8" s="5"/>
      <c r="D8" s="5"/>
      <c r="E8" s="5"/>
      <c r="F8" s="5"/>
      <c r="G8" s="5"/>
      <c r="H8" s="5"/>
      <c r="I8" s="5"/>
    </row>
    <row r="9" spans="1:10" x14ac:dyDescent="0.35">
      <c r="A9" s="5" t="s">
        <v>14</v>
      </c>
      <c r="B9" s="5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4</v>
      </c>
    </row>
    <row r="10" spans="1:10" x14ac:dyDescent="0.35">
      <c r="A10" s="6" t="s">
        <v>21</v>
      </c>
      <c r="B10" s="6" t="s">
        <v>22</v>
      </c>
      <c r="C10" s="6">
        <v>50</v>
      </c>
      <c r="D10" s="6">
        <v>35</v>
      </c>
      <c r="E10" s="6">
        <v>15</v>
      </c>
      <c r="F10" s="6">
        <v>3</v>
      </c>
      <c r="G10" s="6">
        <f>F10*D10*23</f>
        <v>2415</v>
      </c>
      <c r="H10" s="6">
        <f>F10*E10*15</f>
        <v>675</v>
      </c>
      <c r="I10" s="6">
        <f>H10+G10</f>
        <v>3090</v>
      </c>
    </row>
    <row r="11" spans="1:10" x14ac:dyDescent="0.35">
      <c r="A11" s="6" t="s">
        <v>23</v>
      </c>
      <c r="B11" s="6" t="s">
        <v>22</v>
      </c>
      <c r="C11" s="6">
        <v>50</v>
      </c>
      <c r="D11" s="6">
        <v>35</v>
      </c>
      <c r="E11" s="6">
        <v>15</v>
      </c>
      <c r="F11" s="6">
        <v>3</v>
      </c>
      <c r="G11" s="6">
        <f t="shared" ref="G11:G14" si="0">F11*D11*23</f>
        <v>2415</v>
      </c>
      <c r="H11" s="6">
        <f t="shared" ref="H11:H14" si="1">F11*E11*15</f>
        <v>675</v>
      </c>
      <c r="I11" s="6">
        <f t="shared" ref="I11:I14" si="2">H11+G11</f>
        <v>3090</v>
      </c>
    </row>
    <row r="12" spans="1:10" x14ac:dyDescent="0.35">
      <c r="A12" s="6" t="s">
        <v>10</v>
      </c>
      <c r="B12" s="6" t="s">
        <v>22</v>
      </c>
      <c r="C12" s="6">
        <v>50</v>
      </c>
      <c r="D12" s="6">
        <v>36</v>
      </c>
      <c r="E12" s="6">
        <v>20</v>
      </c>
      <c r="F12" s="6">
        <v>4.5</v>
      </c>
      <c r="G12" s="6">
        <f t="shared" si="0"/>
        <v>3726</v>
      </c>
      <c r="H12" s="6">
        <f t="shared" si="1"/>
        <v>1350</v>
      </c>
      <c r="I12" s="6">
        <f t="shared" si="2"/>
        <v>5076</v>
      </c>
    </row>
    <row r="13" spans="1:10" x14ac:dyDescent="0.35">
      <c r="A13" s="6" t="s">
        <v>11</v>
      </c>
      <c r="B13" s="6" t="s">
        <v>22</v>
      </c>
      <c r="C13" s="6">
        <v>50</v>
      </c>
      <c r="D13" s="6">
        <v>34</v>
      </c>
      <c r="E13" s="6">
        <v>15</v>
      </c>
      <c r="F13" s="6">
        <v>4</v>
      </c>
      <c r="G13" s="6">
        <f t="shared" si="0"/>
        <v>3128</v>
      </c>
      <c r="H13" s="6">
        <f t="shared" si="1"/>
        <v>900</v>
      </c>
      <c r="I13" s="6">
        <f t="shared" si="2"/>
        <v>4028</v>
      </c>
    </row>
    <row r="14" spans="1:10" x14ac:dyDescent="0.35">
      <c r="A14" s="6" t="s">
        <v>12</v>
      </c>
      <c r="B14" s="6" t="s">
        <v>24</v>
      </c>
      <c r="C14" s="6">
        <v>15</v>
      </c>
      <c r="D14" s="6">
        <v>0</v>
      </c>
      <c r="E14" s="6">
        <v>15</v>
      </c>
      <c r="F14" s="6">
        <v>3</v>
      </c>
      <c r="G14" s="6">
        <f t="shared" si="0"/>
        <v>0</v>
      </c>
      <c r="H14" s="6">
        <f t="shared" si="1"/>
        <v>675</v>
      </c>
      <c r="I14" s="6">
        <f t="shared" si="2"/>
        <v>675</v>
      </c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7">
        <f>SUM(I10:I14)</f>
        <v>15959</v>
      </c>
      <c r="J15" t="s">
        <v>25</v>
      </c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</row>
    <row r="17" spans="1:8" x14ac:dyDescent="0.35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</row>
    <row r="18" spans="1:8" x14ac:dyDescent="0.35">
      <c r="A18" s="2" t="s">
        <v>7</v>
      </c>
      <c r="B18" s="2"/>
      <c r="C18" s="3">
        <v>12000</v>
      </c>
      <c r="D18" s="2">
        <v>2</v>
      </c>
      <c r="E18" s="2">
        <f t="shared" ref="E18:E20" si="3">D18*C18</f>
        <v>24000</v>
      </c>
      <c r="F18" s="2">
        <f t="shared" ref="F18:F20" si="4">E18+B18</f>
        <v>24000</v>
      </c>
      <c r="G18" s="2">
        <f t="shared" ref="G18:G20" si="5">F18/D18</f>
        <v>12000</v>
      </c>
      <c r="H18" s="2">
        <f t="shared" ref="H18:H20" si="6">(G18*2)/280</f>
        <v>85.714285714285708</v>
      </c>
    </row>
    <row r="19" spans="1:8" x14ac:dyDescent="0.35">
      <c r="A19" s="2" t="s">
        <v>8</v>
      </c>
      <c r="B19" s="2"/>
      <c r="C19" s="3">
        <v>9000</v>
      </c>
      <c r="D19" s="2">
        <v>2</v>
      </c>
      <c r="E19" s="2">
        <f t="shared" si="3"/>
        <v>18000</v>
      </c>
      <c r="F19" s="2">
        <f t="shared" si="4"/>
        <v>18000</v>
      </c>
      <c r="G19" s="2">
        <f t="shared" si="5"/>
        <v>9000</v>
      </c>
      <c r="H19" s="2">
        <f t="shared" si="6"/>
        <v>64.285714285714292</v>
      </c>
    </row>
    <row r="20" spans="1:8" x14ac:dyDescent="0.35">
      <c r="A20" s="2" t="s">
        <v>9</v>
      </c>
      <c r="B20" s="2"/>
      <c r="C20" s="3">
        <v>4150</v>
      </c>
      <c r="D20" s="2">
        <v>4.5</v>
      </c>
      <c r="E20" s="2">
        <f t="shared" si="3"/>
        <v>18675</v>
      </c>
      <c r="F20" s="2">
        <f t="shared" si="4"/>
        <v>18675</v>
      </c>
      <c r="G20" s="2">
        <f t="shared" si="5"/>
        <v>4150</v>
      </c>
      <c r="H20" s="2">
        <f t="shared" si="6"/>
        <v>29.642857142857142</v>
      </c>
    </row>
    <row r="21" spans="1:8" x14ac:dyDescent="0.35">
      <c r="A21" s="2" t="s">
        <v>21</v>
      </c>
      <c r="B21" s="2">
        <f>I10</f>
        <v>3090</v>
      </c>
      <c r="C21" s="3">
        <v>3700</v>
      </c>
      <c r="D21" s="2">
        <v>6</v>
      </c>
      <c r="E21" s="2">
        <f>D21*C21</f>
        <v>22200</v>
      </c>
      <c r="F21" s="2">
        <f>E21+B21</f>
        <v>25290</v>
      </c>
      <c r="G21" s="2">
        <f>F21/D21</f>
        <v>4215</v>
      </c>
      <c r="H21" s="2">
        <f>(G21*2)/280</f>
        <v>30.107142857142858</v>
      </c>
    </row>
    <row r="22" spans="1:8" x14ac:dyDescent="0.35">
      <c r="A22" s="2" t="s">
        <v>23</v>
      </c>
      <c r="B22" s="2">
        <f>I11</f>
        <v>3090</v>
      </c>
      <c r="C22" s="3">
        <v>5500</v>
      </c>
      <c r="D22" s="2">
        <v>5</v>
      </c>
      <c r="E22" s="2">
        <f t="shared" ref="E22:E25" si="7">D22*C22</f>
        <v>27500</v>
      </c>
      <c r="F22" s="2">
        <f t="shared" ref="F22:F25" si="8">E22+B22</f>
        <v>30590</v>
      </c>
      <c r="G22" s="2">
        <f t="shared" ref="G22:G25" si="9">F22/D22</f>
        <v>6118</v>
      </c>
      <c r="H22" s="2">
        <f t="shared" ref="H22:H25" si="10">(G22*2)/280</f>
        <v>43.7</v>
      </c>
    </row>
    <row r="23" spans="1:8" x14ac:dyDescent="0.35">
      <c r="A23" s="2" t="s">
        <v>10</v>
      </c>
      <c r="B23" s="2">
        <f>I12</f>
        <v>5076</v>
      </c>
      <c r="C23" s="3">
        <v>1000</v>
      </c>
      <c r="D23" s="2">
        <v>17</v>
      </c>
      <c r="E23" s="2">
        <f t="shared" si="7"/>
        <v>17000</v>
      </c>
      <c r="F23" s="2">
        <f t="shared" si="8"/>
        <v>22076</v>
      </c>
      <c r="G23" s="2">
        <f t="shared" si="9"/>
        <v>1298.5882352941176</v>
      </c>
      <c r="H23" s="2">
        <f t="shared" si="10"/>
        <v>9.2756302521008394</v>
      </c>
    </row>
    <row r="24" spans="1:8" x14ac:dyDescent="0.35">
      <c r="A24" s="2" t="s">
        <v>11</v>
      </c>
      <c r="B24" s="2">
        <f>I13</f>
        <v>4028</v>
      </c>
      <c r="C24" s="3">
        <v>1200</v>
      </c>
      <c r="D24" s="2">
        <v>18</v>
      </c>
      <c r="E24" s="2">
        <f t="shared" si="7"/>
        <v>21600</v>
      </c>
      <c r="F24" s="2">
        <f t="shared" si="8"/>
        <v>25628</v>
      </c>
      <c r="G24" s="2">
        <f t="shared" si="9"/>
        <v>1423.7777777777778</v>
      </c>
      <c r="H24" s="2">
        <f t="shared" si="10"/>
        <v>10.169841269841271</v>
      </c>
    </row>
    <row r="25" spans="1:8" x14ac:dyDescent="0.35">
      <c r="A25" s="2" t="s">
        <v>12</v>
      </c>
      <c r="B25" s="2">
        <f>I14</f>
        <v>675</v>
      </c>
      <c r="C25" s="3">
        <v>4800</v>
      </c>
      <c r="D25" s="2">
        <v>1.5</v>
      </c>
      <c r="E25" s="2">
        <f t="shared" si="7"/>
        <v>7200</v>
      </c>
      <c r="F25" s="2">
        <f t="shared" si="8"/>
        <v>7875</v>
      </c>
      <c r="G25" s="2">
        <f t="shared" si="9"/>
        <v>5250</v>
      </c>
      <c r="H25" s="2">
        <f t="shared" si="10"/>
        <v>37.5</v>
      </c>
    </row>
    <row r="26" spans="1:8" x14ac:dyDescent="0.35">
      <c r="E26" s="4">
        <f>SUM(E21:E25)</f>
        <v>95500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A5A6-E0E1-45E6-9564-48F57CD16732}">
  <dimension ref="A3:N69"/>
  <sheetViews>
    <sheetView topLeftCell="A32" workbookViewId="0">
      <selection activeCell="A3" sqref="A3:O70"/>
    </sheetView>
  </sheetViews>
  <sheetFormatPr baseColWidth="10" defaultRowHeight="14.5" x14ac:dyDescent="0.35"/>
  <cols>
    <col min="1" max="1" width="9.453125" customWidth="1"/>
    <col min="2" max="2" width="30.1796875" customWidth="1"/>
    <col min="3" max="3" width="6.26953125" customWidth="1"/>
    <col min="4" max="4" width="6.54296875" customWidth="1"/>
    <col min="5" max="5" width="6.7265625" customWidth="1"/>
    <col min="6" max="6" width="7" customWidth="1"/>
    <col min="7" max="7" width="10" customWidth="1"/>
    <col min="8" max="8" width="10.26953125" customWidth="1"/>
    <col min="11" max="11" width="8.7265625" customWidth="1"/>
    <col min="12" max="12" width="7.81640625" bestFit="1" customWidth="1"/>
    <col min="13" max="13" width="7.54296875" customWidth="1"/>
    <col min="14" max="14" width="8.1796875" customWidth="1"/>
  </cols>
  <sheetData>
    <row r="3" spans="2:11" x14ac:dyDescent="0.35">
      <c r="B3" t="s">
        <v>28</v>
      </c>
      <c r="E3" s="27" t="s">
        <v>90</v>
      </c>
      <c r="F3" t="s">
        <v>92</v>
      </c>
      <c r="G3" t="s">
        <v>92</v>
      </c>
    </row>
    <row r="4" spans="2:11" x14ac:dyDescent="0.35">
      <c r="B4" s="1"/>
      <c r="C4" s="1" t="s">
        <v>0</v>
      </c>
      <c r="D4" s="1" t="s">
        <v>1</v>
      </c>
      <c r="E4" s="28" t="s">
        <v>91</v>
      </c>
      <c r="F4" s="1" t="s">
        <v>93</v>
      </c>
      <c r="G4" s="1" t="s">
        <v>94</v>
      </c>
      <c r="H4" s="1" t="s">
        <v>5</v>
      </c>
      <c r="I4" s="1" t="s">
        <v>6</v>
      </c>
    </row>
    <row r="5" spans="2:11" x14ac:dyDescent="0.35">
      <c r="B5" s="2" t="s">
        <v>7</v>
      </c>
      <c r="C5" s="2"/>
      <c r="D5" s="2">
        <v>18000</v>
      </c>
      <c r="E5" s="2">
        <v>2</v>
      </c>
      <c r="F5" s="2">
        <f t="shared" ref="F5:F11" si="0">E5*D5</f>
        <v>36000</v>
      </c>
      <c r="G5" s="2">
        <f t="shared" ref="G5:G11" si="1">F5+C5</f>
        <v>36000</v>
      </c>
      <c r="H5" s="2">
        <f t="shared" ref="H5:H11" si="2">G5/E5</f>
        <v>18000</v>
      </c>
      <c r="I5" s="2">
        <f t="shared" ref="I5:I11" si="3">(H5*2)/280</f>
        <v>128.57142857142858</v>
      </c>
      <c r="K5" t="s">
        <v>30</v>
      </c>
    </row>
    <row r="6" spans="2:11" x14ac:dyDescent="0.35">
      <c r="B6" s="2" t="s">
        <v>29</v>
      </c>
      <c r="C6" s="2"/>
      <c r="D6" s="2">
        <v>1400</v>
      </c>
      <c r="E6" s="2">
        <v>6</v>
      </c>
      <c r="F6" s="2">
        <f t="shared" si="0"/>
        <v>8400</v>
      </c>
      <c r="G6" s="2">
        <f t="shared" si="1"/>
        <v>8400</v>
      </c>
      <c r="H6" s="2">
        <f t="shared" si="2"/>
        <v>1400</v>
      </c>
      <c r="I6" s="2">
        <f t="shared" si="3"/>
        <v>10</v>
      </c>
      <c r="K6" t="s">
        <v>30</v>
      </c>
    </row>
    <row r="7" spans="2:11" x14ac:dyDescent="0.35">
      <c r="B7" s="2" t="s">
        <v>8</v>
      </c>
      <c r="C7" s="2"/>
      <c r="D7" s="2">
        <v>9000</v>
      </c>
      <c r="E7" s="2">
        <v>3</v>
      </c>
      <c r="F7" s="2">
        <f t="shared" si="0"/>
        <v>27000</v>
      </c>
      <c r="G7" s="2">
        <f t="shared" si="1"/>
        <v>27000</v>
      </c>
      <c r="H7" s="2">
        <f t="shared" si="2"/>
        <v>9000</v>
      </c>
      <c r="I7" s="2">
        <f t="shared" si="3"/>
        <v>64.285714285714292</v>
      </c>
      <c r="K7" t="s">
        <v>30</v>
      </c>
    </row>
    <row r="8" spans="2:11" x14ac:dyDescent="0.35">
      <c r="B8" s="2" t="s">
        <v>9</v>
      </c>
      <c r="C8" s="2"/>
      <c r="D8" s="2">
        <v>4150</v>
      </c>
      <c r="E8" s="2">
        <v>6</v>
      </c>
      <c r="F8" s="8">
        <f t="shared" si="0"/>
        <v>24900</v>
      </c>
      <c r="G8" s="2">
        <f t="shared" si="1"/>
        <v>24900</v>
      </c>
      <c r="H8" s="2">
        <f t="shared" si="2"/>
        <v>4150</v>
      </c>
      <c r="I8" s="2">
        <f t="shared" si="3"/>
        <v>29.642857142857142</v>
      </c>
      <c r="K8" t="s">
        <v>30</v>
      </c>
    </row>
    <row r="9" spans="2:11" x14ac:dyDescent="0.35">
      <c r="B9" s="2" t="s">
        <v>10</v>
      </c>
      <c r="C9" s="2">
        <v>1716</v>
      </c>
      <c r="D9" s="2">
        <v>1000</v>
      </c>
      <c r="E9" s="2">
        <v>17</v>
      </c>
      <c r="F9" s="2">
        <f t="shared" si="0"/>
        <v>17000</v>
      </c>
      <c r="G9" s="2">
        <f t="shared" si="1"/>
        <v>18716</v>
      </c>
      <c r="H9" s="2">
        <f t="shared" si="2"/>
        <v>1100.9411764705883</v>
      </c>
      <c r="I9" s="2">
        <f t="shared" si="3"/>
        <v>7.8638655462184879</v>
      </c>
      <c r="K9" t="s">
        <v>30</v>
      </c>
    </row>
    <row r="10" spans="2:11" x14ac:dyDescent="0.35">
      <c r="B10" s="2" t="s">
        <v>11</v>
      </c>
      <c r="C10" s="2">
        <v>0</v>
      </c>
      <c r="D10" s="2">
        <v>1200</v>
      </c>
      <c r="E10" s="2">
        <v>20</v>
      </c>
      <c r="F10" s="8">
        <f t="shared" si="0"/>
        <v>24000</v>
      </c>
      <c r="G10" s="2">
        <f t="shared" si="1"/>
        <v>24000</v>
      </c>
      <c r="H10" s="2">
        <f t="shared" si="2"/>
        <v>1200</v>
      </c>
      <c r="I10" s="2">
        <f t="shared" si="3"/>
        <v>8.5714285714285712</v>
      </c>
      <c r="K10" t="s">
        <v>30</v>
      </c>
    </row>
    <row r="11" spans="2:11" x14ac:dyDescent="0.35">
      <c r="B11" s="2" t="s">
        <v>12</v>
      </c>
      <c r="C11" s="2">
        <v>1196</v>
      </c>
      <c r="D11" s="2">
        <v>4800</v>
      </c>
      <c r="E11" s="2">
        <v>6</v>
      </c>
      <c r="F11" s="8">
        <f t="shared" si="0"/>
        <v>28800</v>
      </c>
      <c r="G11" s="2">
        <f t="shared" si="1"/>
        <v>29996</v>
      </c>
      <c r="H11" s="2">
        <f t="shared" si="2"/>
        <v>4999.333333333333</v>
      </c>
      <c r="I11" s="2">
        <f t="shared" si="3"/>
        <v>35.709523809523809</v>
      </c>
      <c r="K11" t="s">
        <v>30</v>
      </c>
    </row>
    <row r="12" spans="2:11" x14ac:dyDescent="0.35">
      <c r="B12" s="9" t="s">
        <v>26</v>
      </c>
      <c r="C12" s="9"/>
      <c r="D12" s="9">
        <v>14000</v>
      </c>
      <c r="E12" s="9">
        <v>3</v>
      </c>
      <c r="F12" s="9">
        <f t="shared" ref="F12:F13" si="4">E12*D12</f>
        <v>42000</v>
      </c>
      <c r="G12" s="9">
        <f t="shared" ref="G12:G13" si="5">F12+C12</f>
        <v>42000</v>
      </c>
    </row>
    <row r="13" spans="2:11" x14ac:dyDescent="0.35">
      <c r="B13" s="9" t="s">
        <v>27</v>
      </c>
      <c r="C13" s="9"/>
      <c r="D13" s="9">
        <v>14000</v>
      </c>
      <c r="E13" s="9">
        <v>3</v>
      </c>
      <c r="F13" s="9">
        <f t="shared" si="4"/>
        <v>42000</v>
      </c>
      <c r="G13" s="9">
        <f t="shared" si="5"/>
        <v>42000</v>
      </c>
    </row>
    <row r="14" spans="2:11" x14ac:dyDescent="0.35">
      <c r="F14">
        <f>SUM(F5:F13)</f>
        <v>250100</v>
      </c>
      <c r="G14">
        <f>SUM(G5:G13)</f>
        <v>253012</v>
      </c>
    </row>
    <row r="17" spans="1:12" x14ac:dyDescent="0.35">
      <c r="D17" s="9" t="s">
        <v>35</v>
      </c>
      <c r="E17" s="57" t="s">
        <v>33</v>
      </c>
      <c r="F17" s="57"/>
    </row>
    <row r="18" spans="1:12" x14ac:dyDescent="0.35">
      <c r="B18" s="9" t="s">
        <v>31</v>
      </c>
      <c r="C18" s="9">
        <v>25</v>
      </c>
      <c r="D18" s="9">
        <v>11</v>
      </c>
      <c r="E18" s="9" t="s">
        <v>32</v>
      </c>
      <c r="F18" s="9">
        <v>21</v>
      </c>
    </row>
    <row r="19" spans="1:12" x14ac:dyDescent="0.35">
      <c r="B19" s="9" t="s">
        <v>34</v>
      </c>
      <c r="C19" s="9">
        <f>C18*F18</f>
        <v>525</v>
      </c>
      <c r="D19" s="9"/>
      <c r="E19" s="9"/>
      <c r="F19" s="9"/>
    </row>
    <row r="20" spans="1:12" x14ac:dyDescent="0.35">
      <c r="B20" s="9" t="s">
        <v>36</v>
      </c>
      <c r="C20" s="9">
        <f>C19*D18</f>
        <v>5775</v>
      </c>
      <c r="D20" s="9"/>
      <c r="E20" s="9"/>
      <c r="F20" s="9"/>
    </row>
    <row r="21" spans="1:12" x14ac:dyDescent="0.35">
      <c r="B21" s="9" t="s">
        <v>37</v>
      </c>
      <c r="C21" s="9">
        <v>5000</v>
      </c>
      <c r="D21" s="9"/>
      <c r="E21" s="9"/>
      <c r="F21" s="9"/>
    </row>
    <row r="22" spans="1:12" x14ac:dyDescent="0.35">
      <c r="B22" s="9" t="s">
        <v>39</v>
      </c>
      <c r="C22" s="9">
        <v>1276</v>
      </c>
      <c r="D22" s="9">
        <v>11</v>
      </c>
      <c r="E22" s="9" t="s">
        <v>40</v>
      </c>
      <c r="F22" s="9">
        <v>29</v>
      </c>
    </row>
    <row r="23" spans="1:12" x14ac:dyDescent="0.35">
      <c r="B23" s="9" t="s">
        <v>41</v>
      </c>
      <c r="C23" s="9"/>
    </row>
    <row r="24" spans="1:12" x14ac:dyDescent="0.35">
      <c r="B24" s="9" t="s">
        <v>42</v>
      </c>
      <c r="C24" s="9">
        <v>957</v>
      </c>
    </row>
    <row r="25" spans="1:12" x14ac:dyDescent="0.35">
      <c r="B25" s="10" t="s">
        <v>38</v>
      </c>
      <c r="C25" s="10">
        <f>SUM(C20:C24)</f>
        <v>13008</v>
      </c>
    </row>
    <row r="27" spans="1:12" ht="15.5" x14ac:dyDescent="0.35">
      <c r="B27" s="16" t="s">
        <v>45</v>
      </c>
      <c r="C27" s="11"/>
      <c r="D27" s="12" t="s">
        <v>15</v>
      </c>
      <c r="E27" s="12" t="s">
        <v>16</v>
      </c>
      <c r="F27" s="12" t="s">
        <v>17</v>
      </c>
      <c r="G27" s="12" t="s">
        <v>18</v>
      </c>
      <c r="H27" s="12" t="s">
        <v>19</v>
      </c>
      <c r="I27" s="12" t="s">
        <v>20</v>
      </c>
      <c r="J27" s="12" t="s">
        <v>4</v>
      </c>
      <c r="K27" s="11"/>
      <c r="L27" s="11"/>
    </row>
    <row r="28" spans="1:12" x14ac:dyDescent="0.35">
      <c r="B28" s="8" t="s">
        <v>10</v>
      </c>
      <c r="C28" s="8" t="s">
        <v>44</v>
      </c>
      <c r="D28" s="8">
        <v>24</v>
      </c>
      <c r="E28" s="8">
        <v>0</v>
      </c>
      <c r="F28" s="8">
        <v>24</v>
      </c>
      <c r="G28" s="8">
        <v>6.5</v>
      </c>
      <c r="H28" s="8">
        <f>G28*E28*23</f>
        <v>0</v>
      </c>
      <c r="I28" s="8">
        <f>G28*F28*11</f>
        <v>1716</v>
      </c>
      <c r="J28" s="8">
        <f>I28+H28</f>
        <v>1716</v>
      </c>
      <c r="K28" s="11"/>
      <c r="L28" s="11"/>
    </row>
    <row r="29" spans="1:12" x14ac:dyDescent="0.35">
      <c r="B29" s="8" t="s">
        <v>12</v>
      </c>
      <c r="C29" s="8" t="s">
        <v>43</v>
      </c>
      <c r="D29" s="8">
        <v>26</v>
      </c>
      <c r="E29" s="8">
        <v>26</v>
      </c>
      <c r="F29" s="8">
        <v>0</v>
      </c>
      <c r="G29" s="8">
        <v>2</v>
      </c>
      <c r="H29" s="8">
        <f t="shared" ref="H29" si="6">G29*E29*23</f>
        <v>1196</v>
      </c>
      <c r="I29" s="8">
        <f t="shared" ref="I29" si="7">G29*F29*15</f>
        <v>0</v>
      </c>
      <c r="J29" s="8">
        <f t="shared" ref="J29" si="8">I29+H29</f>
        <v>1196</v>
      </c>
      <c r="K29" s="11"/>
      <c r="L29" s="11"/>
    </row>
    <row r="30" spans="1:12" ht="15.5" x14ac:dyDescent="0.35">
      <c r="B30" s="12"/>
      <c r="C30" s="12"/>
      <c r="D30" s="12"/>
      <c r="E30" s="12"/>
      <c r="F30" s="12"/>
      <c r="G30" s="12"/>
      <c r="H30" s="12"/>
      <c r="I30" s="12"/>
      <c r="J30" s="17">
        <f>SUM(J28:J29)</f>
        <v>2912</v>
      </c>
      <c r="K30" s="11" t="s">
        <v>25</v>
      </c>
      <c r="L30" s="11"/>
    </row>
    <row r="31" spans="1:12" ht="15.5" x14ac:dyDescent="0.35">
      <c r="B31" s="12"/>
      <c r="C31" s="12"/>
      <c r="D31" s="12"/>
      <c r="E31" s="12"/>
      <c r="F31" s="12"/>
      <c r="G31" s="12"/>
      <c r="H31" s="12"/>
      <c r="I31" s="12"/>
      <c r="J31" s="26"/>
      <c r="K31" s="11"/>
      <c r="L31" s="11"/>
    </row>
    <row r="32" spans="1:12" ht="15.5" x14ac:dyDescent="0.35">
      <c r="A32" s="13"/>
      <c r="B32" s="14" t="s">
        <v>43</v>
      </c>
      <c r="C32" s="13"/>
      <c r="D32" s="13"/>
      <c r="F32" s="12"/>
      <c r="G32" s="12"/>
      <c r="H32" s="12"/>
      <c r="I32" s="12"/>
      <c r="J32" s="26"/>
      <c r="K32" s="11"/>
      <c r="L32" s="11"/>
    </row>
    <row r="33" spans="1:14" ht="15.5" x14ac:dyDescent="0.35">
      <c r="A33" s="15" t="s">
        <v>76</v>
      </c>
      <c r="B33" s="15">
        <v>27</v>
      </c>
      <c r="C33" s="15">
        <v>7.5</v>
      </c>
      <c r="D33" s="15">
        <f>C33*B33*23</f>
        <v>4657.5</v>
      </c>
      <c r="F33" s="12"/>
      <c r="G33" s="12"/>
      <c r="H33" s="12"/>
      <c r="I33" s="12"/>
      <c r="J33" s="26"/>
      <c r="K33" s="11"/>
      <c r="L33" s="11"/>
    </row>
    <row r="34" spans="1:14" ht="15.5" x14ac:dyDescent="0.35">
      <c r="A34" s="15" t="s">
        <v>73</v>
      </c>
      <c r="B34" s="15">
        <v>27</v>
      </c>
      <c r="C34" s="15">
        <v>7.5</v>
      </c>
      <c r="D34" s="15">
        <f t="shared" ref="D34:D37" si="9">C34*B34*23</f>
        <v>4657.5</v>
      </c>
      <c r="F34" s="12"/>
      <c r="G34" s="12"/>
      <c r="H34" s="12"/>
      <c r="I34" s="12"/>
      <c r="J34" s="26"/>
      <c r="K34" s="11"/>
      <c r="L34" s="11"/>
    </row>
    <row r="35" spans="1:14" ht="15.5" x14ac:dyDescent="0.35">
      <c r="A35" s="15" t="s">
        <v>77</v>
      </c>
      <c r="B35" s="15">
        <v>26</v>
      </c>
      <c r="C35" s="15">
        <v>7.5</v>
      </c>
      <c r="D35" s="15">
        <f t="shared" si="9"/>
        <v>4485</v>
      </c>
      <c r="F35" s="12"/>
      <c r="G35" s="12"/>
      <c r="H35" s="12"/>
      <c r="I35" s="12"/>
      <c r="J35" s="26"/>
      <c r="K35" s="11"/>
      <c r="L35" s="11"/>
    </row>
    <row r="36" spans="1:14" ht="15.5" x14ac:dyDescent="0.35">
      <c r="A36" s="15" t="s">
        <v>61</v>
      </c>
      <c r="B36" s="15">
        <v>15</v>
      </c>
      <c r="C36" s="15">
        <v>8</v>
      </c>
      <c r="D36" s="15">
        <f t="shared" si="9"/>
        <v>2760</v>
      </c>
      <c r="F36" s="12"/>
      <c r="G36" s="12"/>
      <c r="H36" s="12"/>
      <c r="I36" s="12"/>
      <c r="J36" s="26"/>
      <c r="K36" s="11"/>
      <c r="L36" s="11"/>
    </row>
    <row r="37" spans="1:14" ht="15.5" x14ac:dyDescent="0.35">
      <c r="A37" s="15" t="s">
        <v>68</v>
      </c>
      <c r="B37" s="15">
        <v>31</v>
      </c>
      <c r="C37" s="15">
        <v>3</v>
      </c>
      <c r="D37" s="15">
        <f t="shared" si="9"/>
        <v>2139</v>
      </c>
      <c r="F37" s="12"/>
      <c r="G37" s="12"/>
      <c r="H37" s="12"/>
      <c r="I37" s="12"/>
      <c r="J37" s="26"/>
      <c r="K37" s="11"/>
      <c r="L37" s="11"/>
    </row>
    <row r="38" spans="1:14" ht="15.5" x14ac:dyDescent="0.35">
      <c r="A38" s="13"/>
      <c r="B38" s="13"/>
      <c r="C38" s="13"/>
      <c r="D38" s="23">
        <f>SUM(D33:D37)</f>
        <v>18699</v>
      </c>
      <c r="F38" s="12"/>
      <c r="G38" s="12"/>
      <c r="H38" s="12"/>
      <c r="I38" s="12"/>
      <c r="J38" s="26"/>
      <c r="K38" s="11"/>
      <c r="L38" s="11"/>
    </row>
    <row r="39" spans="1:14" ht="15.5" x14ac:dyDescent="0.35">
      <c r="F39" s="12"/>
      <c r="G39" s="12"/>
      <c r="H39" s="12"/>
      <c r="I39" s="12"/>
      <c r="J39" s="26"/>
      <c r="K39" s="11"/>
      <c r="L39" s="11"/>
    </row>
    <row r="40" spans="1:14" x14ac:dyDescent="0.35">
      <c r="M40" s="55" t="s">
        <v>88</v>
      </c>
      <c r="N40" s="55" t="s">
        <v>89</v>
      </c>
    </row>
    <row r="41" spans="1:14" ht="15.5" x14ac:dyDescent="0.35">
      <c r="B41" s="21" t="s">
        <v>82</v>
      </c>
      <c r="C41" s="19"/>
      <c r="D41" s="20" t="s">
        <v>15</v>
      </c>
      <c r="E41" s="20" t="s">
        <v>84</v>
      </c>
      <c r="F41" s="20" t="s">
        <v>83</v>
      </c>
      <c r="G41" s="20" t="s">
        <v>18</v>
      </c>
      <c r="H41" s="20" t="s">
        <v>19</v>
      </c>
      <c r="I41" s="20" t="s">
        <v>20</v>
      </c>
      <c r="J41" s="20" t="s">
        <v>4</v>
      </c>
      <c r="K41" s="20" t="s">
        <v>85</v>
      </c>
      <c r="L41" s="20" t="s">
        <v>50</v>
      </c>
      <c r="M41" s="56"/>
      <c r="N41" s="56"/>
    </row>
    <row r="42" spans="1:14" x14ac:dyDescent="0.35">
      <c r="A42" s="53" t="s">
        <v>55</v>
      </c>
      <c r="B42" s="18" t="s">
        <v>46</v>
      </c>
      <c r="C42" s="18" t="s">
        <v>86</v>
      </c>
      <c r="D42" s="24">
        <v>22</v>
      </c>
      <c r="E42" s="25">
        <v>0</v>
      </c>
      <c r="F42" s="25">
        <v>20</v>
      </c>
      <c r="G42" s="25">
        <v>2.25</v>
      </c>
      <c r="H42" s="25">
        <f>G42*E42*23</f>
        <v>0</v>
      </c>
      <c r="I42" s="25">
        <f>G42*F42*11</f>
        <v>495</v>
      </c>
      <c r="J42" s="25">
        <f>I42+H42</f>
        <v>495</v>
      </c>
      <c r="K42" s="24">
        <v>13</v>
      </c>
      <c r="L42" s="24">
        <v>28</v>
      </c>
      <c r="M42" s="24">
        <v>120</v>
      </c>
      <c r="N42" s="24">
        <v>82</v>
      </c>
    </row>
    <row r="43" spans="1:14" x14ac:dyDescent="0.35">
      <c r="A43" s="53"/>
      <c r="B43" s="18" t="s">
        <v>47</v>
      </c>
      <c r="C43" s="18" t="s">
        <v>86</v>
      </c>
      <c r="D43" s="24">
        <v>20</v>
      </c>
      <c r="E43" s="25">
        <v>0</v>
      </c>
      <c r="F43" s="25">
        <v>20</v>
      </c>
      <c r="G43" s="25">
        <v>1.5</v>
      </c>
      <c r="H43" s="25">
        <f t="shared" ref="H43:H68" si="10">G43*E43*23</f>
        <v>0</v>
      </c>
      <c r="I43" s="25">
        <f t="shared" ref="I43:I68" si="11">G43*F43*15</f>
        <v>450</v>
      </c>
      <c r="J43" s="25">
        <f t="shared" ref="J43:J68" si="12">I43+H43</f>
        <v>450</v>
      </c>
      <c r="K43" s="24">
        <v>13</v>
      </c>
      <c r="L43" s="24">
        <v>28</v>
      </c>
      <c r="M43" s="24">
        <v>60</v>
      </c>
      <c r="N43" s="24">
        <v>50</v>
      </c>
    </row>
    <row r="44" spans="1:14" x14ac:dyDescent="0.35">
      <c r="A44" s="53"/>
      <c r="B44" s="18" t="s">
        <v>48</v>
      </c>
      <c r="C44" s="18" t="s">
        <v>86</v>
      </c>
      <c r="D44" s="24">
        <v>20</v>
      </c>
      <c r="E44" s="25">
        <v>0</v>
      </c>
      <c r="F44" s="25">
        <v>20</v>
      </c>
      <c r="G44" s="25">
        <v>2</v>
      </c>
      <c r="H44" s="25">
        <f t="shared" si="10"/>
        <v>0</v>
      </c>
      <c r="I44" s="25">
        <f t="shared" si="11"/>
        <v>600</v>
      </c>
      <c r="J44" s="25">
        <f t="shared" si="12"/>
        <v>600</v>
      </c>
      <c r="K44" s="24">
        <v>13</v>
      </c>
      <c r="L44" s="24">
        <v>28</v>
      </c>
      <c r="M44" s="24">
        <v>80</v>
      </c>
      <c r="N44" s="24">
        <v>50</v>
      </c>
    </row>
    <row r="45" spans="1:14" x14ac:dyDescent="0.35">
      <c r="A45" s="53"/>
      <c r="B45" s="18" t="s">
        <v>49</v>
      </c>
      <c r="C45" s="18" t="s">
        <v>86</v>
      </c>
      <c r="D45" s="24">
        <v>20</v>
      </c>
      <c r="E45" s="25">
        <v>0</v>
      </c>
      <c r="F45" s="24">
        <v>20</v>
      </c>
      <c r="G45" s="25">
        <v>1</v>
      </c>
      <c r="H45" s="25">
        <f t="shared" si="10"/>
        <v>0</v>
      </c>
      <c r="I45" s="25">
        <f t="shared" si="11"/>
        <v>300</v>
      </c>
      <c r="J45" s="25">
        <f t="shared" si="12"/>
        <v>300</v>
      </c>
      <c r="K45" s="24">
        <v>13</v>
      </c>
      <c r="L45" s="24">
        <v>28</v>
      </c>
      <c r="M45" s="24">
        <v>40</v>
      </c>
      <c r="N45" s="24">
        <v>18</v>
      </c>
    </row>
    <row r="46" spans="1:14" x14ac:dyDescent="0.35">
      <c r="A46" s="53" t="s">
        <v>56</v>
      </c>
      <c r="B46" s="18" t="s">
        <v>51</v>
      </c>
      <c r="C46" s="18" t="s">
        <v>86</v>
      </c>
      <c r="D46" s="24">
        <v>24</v>
      </c>
      <c r="E46" s="25">
        <v>0</v>
      </c>
      <c r="F46" s="24">
        <v>24</v>
      </c>
      <c r="G46" s="24">
        <v>1.25</v>
      </c>
      <c r="H46" s="25">
        <f t="shared" si="10"/>
        <v>0</v>
      </c>
      <c r="I46" s="25">
        <f t="shared" si="11"/>
        <v>450</v>
      </c>
      <c r="J46" s="25">
        <f t="shared" si="12"/>
        <v>450</v>
      </c>
      <c r="K46" s="24">
        <v>13</v>
      </c>
      <c r="L46" s="24">
        <v>27</v>
      </c>
      <c r="M46" s="24">
        <v>70</v>
      </c>
      <c r="N46" s="24">
        <v>50</v>
      </c>
    </row>
    <row r="47" spans="1:14" x14ac:dyDescent="0.35">
      <c r="A47" s="53"/>
      <c r="B47" s="18" t="s">
        <v>52</v>
      </c>
      <c r="C47" s="18" t="s">
        <v>86</v>
      </c>
      <c r="D47" s="24">
        <v>11</v>
      </c>
      <c r="E47" s="25">
        <v>0</v>
      </c>
      <c r="F47" s="24">
        <v>11</v>
      </c>
      <c r="G47" s="24">
        <v>0.75</v>
      </c>
      <c r="H47" s="25">
        <f t="shared" si="10"/>
        <v>0</v>
      </c>
      <c r="I47" s="25">
        <f t="shared" si="11"/>
        <v>123.75</v>
      </c>
      <c r="J47" s="25">
        <f t="shared" si="12"/>
        <v>123.75</v>
      </c>
      <c r="K47" s="24">
        <v>13</v>
      </c>
      <c r="L47" s="24">
        <v>27</v>
      </c>
      <c r="M47" s="24">
        <v>20</v>
      </c>
      <c r="N47" s="24">
        <v>15</v>
      </c>
    </row>
    <row r="48" spans="1:14" x14ac:dyDescent="0.35">
      <c r="A48" s="53"/>
      <c r="B48" s="18" t="s">
        <v>53</v>
      </c>
      <c r="C48" s="18" t="s">
        <v>86</v>
      </c>
      <c r="D48" s="24">
        <v>11</v>
      </c>
      <c r="E48" s="25">
        <v>0</v>
      </c>
      <c r="F48" s="24">
        <v>11</v>
      </c>
      <c r="G48" s="24">
        <v>0.75</v>
      </c>
      <c r="H48" s="25">
        <f t="shared" si="10"/>
        <v>0</v>
      </c>
      <c r="I48" s="25">
        <f t="shared" si="11"/>
        <v>123.75</v>
      </c>
      <c r="J48" s="25">
        <f t="shared" si="12"/>
        <v>123.75</v>
      </c>
      <c r="K48" s="24">
        <v>13</v>
      </c>
      <c r="L48" s="24">
        <v>27</v>
      </c>
      <c r="M48" s="24"/>
      <c r="N48" s="24">
        <v>20</v>
      </c>
    </row>
    <row r="49" spans="1:14" x14ac:dyDescent="0.35">
      <c r="A49" s="53"/>
      <c r="B49" s="18" t="s">
        <v>54</v>
      </c>
      <c r="C49" s="18" t="s">
        <v>86</v>
      </c>
      <c r="D49" s="24">
        <v>13</v>
      </c>
      <c r="E49" s="25">
        <v>0</v>
      </c>
      <c r="F49" s="24">
        <v>13</v>
      </c>
      <c r="G49" s="24">
        <v>1.25</v>
      </c>
      <c r="H49" s="25">
        <f t="shared" si="10"/>
        <v>0</v>
      </c>
      <c r="I49" s="25">
        <f t="shared" si="11"/>
        <v>243.75</v>
      </c>
      <c r="J49" s="25">
        <f t="shared" si="12"/>
        <v>243.75</v>
      </c>
      <c r="K49" s="24">
        <v>13</v>
      </c>
      <c r="L49" s="24">
        <v>27</v>
      </c>
      <c r="M49" s="24">
        <v>20</v>
      </c>
      <c r="N49" s="24">
        <v>18</v>
      </c>
    </row>
    <row r="50" spans="1:14" x14ac:dyDescent="0.35">
      <c r="A50" s="53" t="s">
        <v>60</v>
      </c>
      <c r="B50" s="18" t="s">
        <v>57</v>
      </c>
      <c r="C50" s="18" t="s">
        <v>86</v>
      </c>
      <c r="D50" s="24">
        <v>18</v>
      </c>
      <c r="E50" s="25">
        <v>0</v>
      </c>
      <c r="F50" s="24">
        <v>18</v>
      </c>
      <c r="G50" s="24">
        <v>2.5</v>
      </c>
      <c r="H50" s="25">
        <f t="shared" si="10"/>
        <v>0</v>
      </c>
      <c r="I50" s="24">
        <f t="shared" si="11"/>
        <v>675</v>
      </c>
      <c r="J50" s="25">
        <f t="shared" si="12"/>
        <v>675</v>
      </c>
      <c r="K50" s="24">
        <v>13</v>
      </c>
      <c r="L50" s="24">
        <v>27</v>
      </c>
      <c r="M50" s="24"/>
      <c r="N50" s="24">
        <v>70</v>
      </c>
    </row>
    <row r="51" spans="1:14" x14ac:dyDescent="0.35">
      <c r="A51" s="53"/>
      <c r="B51" s="18" t="s">
        <v>58</v>
      </c>
      <c r="C51" s="18" t="s">
        <v>86</v>
      </c>
      <c r="D51" s="24">
        <v>18</v>
      </c>
      <c r="E51" s="25">
        <v>0</v>
      </c>
      <c r="F51" s="24">
        <v>18</v>
      </c>
      <c r="G51" s="24">
        <v>1.25</v>
      </c>
      <c r="H51" s="25">
        <f t="shared" si="10"/>
        <v>0</v>
      </c>
      <c r="I51" s="24">
        <f t="shared" si="11"/>
        <v>337.5</v>
      </c>
      <c r="J51" s="25">
        <f t="shared" si="12"/>
        <v>337.5</v>
      </c>
      <c r="K51" s="24">
        <v>13</v>
      </c>
      <c r="L51" s="24">
        <v>27</v>
      </c>
      <c r="M51" s="24"/>
      <c r="N51" s="24"/>
    </row>
    <row r="52" spans="1:14" x14ac:dyDescent="0.35">
      <c r="A52" s="53" t="s">
        <v>61</v>
      </c>
      <c r="B52" s="18" t="s">
        <v>59</v>
      </c>
      <c r="C52" s="18" t="s">
        <v>86</v>
      </c>
      <c r="D52" s="24">
        <v>15</v>
      </c>
      <c r="E52" s="25">
        <v>0</v>
      </c>
      <c r="F52" s="24">
        <v>15</v>
      </c>
      <c r="G52" s="24">
        <v>1</v>
      </c>
      <c r="H52" s="25">
        <f t="shared" si="10"/>
        <v>0</v>
      </c>
      <c r="I52" s="24">
        <f t="shared" si="11"/>
        <v>225</v>
      </c>
      <c r="J52" s="25">
        <f t="shared" si="12"/>
        <v>225</v>
      </c>
      <c r="K52" s="24">
        <v>15</v>
      </c>
      <c r="L52" s="24">
        <v>22</v>
      </c>
      <c r="M52" s="24"/>
      <c r="N52" s="24">
        <v>58</v>
      </c>
    </row>
    <row r="53" spans="1:14" x14ac:dyDescent="0.35">
      <c r="A53" s="53"/>
      <c r="B53" s="18" t="s">
        <v>64</v>
      </c>
      <c r="C53" s="18" t="s">
        <v>86</v>
      </c>
      <c r="D53" s="24">
        <v>15</v>
      </c>
      <c r="E53" s="25">
        <v>0</v>
      </c>
      <c r="F53" s="24">
        <v>15</v>
      </c>
      <c r="G53" s="24">
        <v>2.25</v>
      </c>
      <c r="H53" s="25">
        <f t="shared" si="10"/>
        <v>0</v>
      </c>
      <c r="I53" s="24">
        <f t="shared" si="11"/>
        <v>506.25</v>
      </c>
      <c r="J53" s="25">
        <f t="shared" si="12"/>
        <v>506.25</v>
      </c>
      <c r="K53" s="24" t="s">
        <v>62</v>
      </c>
      <c r="L53" s="24">
        <v>22</v>
      </c>
      <c r="M53" s="24"/>
      <c r="N53" s="24"/>
    </row>
    <row r="54" spans="1:14" x14ac:dyDescent="0.35">
      <c r="A54" s="53"/>
      <c r="B54" s="18" t="s">
        <v>63</v>
      </c>
      <c r="C54" s="18" t="s">
        <v>86</v>
      </c>
      <c r="D54" s="24">
        <v>8</v>
      </c>
      <c r="E54" s="25">
        <v>0</v>
      </c>
      <c r="F54" s="24">
        <v>8</v>
      </c>
      <c r="G54" s="24">
        <v>3.5</v>
      </c>
      <c r="H54" s="25">
        <f t="shared" si="10"/>
        <v>0</v>
      </c>
      <c r="I54" s="24">
        <f t="shared" si="11"/>
        <v>420</v>
      </c>
      <c r="J54" s="25">
        <f t="shared" si="12"/>
        <v>420</v>
      </c>
      <c r="K54" s="24" t="s">
        <v>62</v>
      </c>
      <c r="L54" s="24">
        <v>22</v>
      </c>
      <c r="M54" s="24"/>
      <c r="N54" s="24">
        <v>115</v>
      </c>
    </row>
    <row r="55" spans="1:14" x14ac:dyDescent="0.35">
      <c r="A55" s="53" t="s">
        <v>68</v>
      </c>
      <c r="B55" s="18" t="s">
        <v>65</v>
      </c>
      <c r="C55" s="18" t="s">
        <v>86</v>
      </c>
      <c r="D55" s="24">
        <v>18</v>
      </c>
      <c r="E55" s="25">
        <v>0</v>
      </c>
      <c r="F55" s="24">
        <v>18</v>
      </c>
      <c r="G55" s="24">
        <v>2.25</v>
      </c>
      <c r="H55" s="25">
        <f t="shared" si="10"/>
        <v>0</v>
      </c>
      <c r="I55" s="24">
        <f t="shared" si="11"/>
        <v>607.5</v>
      </c>
      <c r="J55" s="25">
        <f t="shared" si="12"/>
        <v>607.5</v>
      </c>
      <c r="K55" s="24">
        <v>13</v>
      </c>
      <c r="L55" s="24">
        <v>19</v>
      </c>
      <c r="M55" s="24"/>
      <c r="N55" s="24">
        <v>65</v>
      </c>
    </row>
    <row r="56" spans="1:14" x14ac:dyDescent="0.35">
      <c r="A56" s="53"/>
      <c r="B56" s="18" t="s">
        <v>66</v>
      </c>
      <c r="C56" s="18" t="s">
        <v>86</v>
      </c>
      <c r="D56" s="24">
        <v>18</v>
      </c>
      <c r="E56" s="25">
        <v>0</v>
      </c>
      <c r="F56" s="24">
        <v>18</v>
      </c>
      <c r="G56" s="24">
        <v>1.5</v>
      </c>
      <c r="H56" s="25">
        <f t="shared" si="10"/>
        <v>0</v>
      </c>
      <c r="I56" s="24">
        <f t="shared" si="11"/>
        <v>405</v>
      </c>
      <c r="J56" s="25">
        <f t="shared" si="12"/>
        <v>405</v>
      </c>
      <c r="K56" s="24">
        <v>13</v>
      </c>
      <c r="L56" s="24">
        <v>19</v>
      </c>
      <c r="M56" s="24"/>
      <c r="N56" s="24">
        <v>23</v>
      </c>
    </row>
    <row r="57" spans="1:14" x14ac:dyDescent="0.35">
      <c r="A57" s="53"/>
      <c r="B57" s="18" t="s">
        <v>67</v>
      </c>
      <c r="C57" s="18" t="s">
        <v>86</v>
      </c>
      <c r="D57" s="24">
        <v>17</v>
      </c>
      <c r="E57" s="25">
        <v>0</v>
      </c>
      <c r="F57" s="24">
        <v>17</v>
      </c>
      <c r="G57" s="24">
        <v>2.5</v>
      </c>
      <c r="H57" s="25">
        <f t="shared" si="10"/>
        <v>0</v>
      </c>
      <c r="I57" s="24">
        <f t="shared" si="11"/>
        <v>637.5</v>
      </c>
      <c r="J57" s="25">
        <f t="shared" si="12"/>
        <v>637.5</v>
      </c>
      <c r="K57" s="24">
        <v>13</v>
      </c>
      <c r="L57" s="24">
        <v>19</v>
      </c>
      <c r="M57" s="24"/>
      <c r="N57" s="24"/>
    </row>
    <row r="58" spans="1:14" x14ac:dyDescent="0.35">
      <c r="A58" s="53" t="s">
        <v>71</v>
      </c>
      <c r="B58" s="18" t="s">
        <v>67</v>
      </c>
      <c r="C58" s="18" t="s">
        <v>86</v>
      </c>
      <c r="D58" s="24">
        <v>23</v>
      </c>
      <c r="E58" s="25">
        <v>0</v>
      </c>
      <c r="F58" s="24">
        <v>23</v>
      </c>
      <c r="G58" s="25">
        <v>1</v>
      </c>
      <c r="H58" s="25">
        <f t="shared" si="10"/>
        <v>0</v>
      </c>
      <c r="I58" s="24">
        <f t="shared" si="11"/>
        <v>345</v>
      </c>
      <c r="J58" s="25">
        <f t="shared" si="12"/>
        <v>345</v>
      </c>
      <c r="K58" s="24">
        <v>13</v>
      </c>
      <c r="L58" s="24">
        <v>22</v>
      </c>
      <c r="M58" s="24"/>
      <c r="N58" s="24">
        <v>71</v>
      </c>
    </row>
    <row r="59" spans="1:14" x14ac:dyDescent="0.35">
      <c r="A59" s="53"/>
      <c r="B59" s="18" t="s">
        <v>69</v>
      </c>
      <c r="C59" s="18" t="s">
        <v>86</v>
      </c>
      <c r="D59" s="24">
        <v>23</v>
      </c>
      <c r="E59" s="25">
        <v>0</v>
      </c>
      <c r="F59" s="24">
        <v>23</v>
      </c>
      <c r="G59" s="24">
        <v>1.5</v>
      </c>
      <c r="H59" s="25">
        <f t="shared" si="10"/>
        <v>0</v>
      </c>
      <c r="I59" s="24">
        <f t="shared" si="11"/>
        <v>517.5</v>
      </c>
      <c r="J59" s="25">
        <f t="shared" si="12"/>
        <v>517.5</v>
      </c>
      <c r="K59" s="24">
        <v>13</v>
      </c>
      <c r="L59" s="24">
        <v>22</v>
      </c>
      <c r="M59" s="24"/>
      <c r="N59" s="24">
        <v>50</v>
      </c>
    </row>
    <row r="60" spans="1:14" x14ac:dyDescent="0.35">
      <c r="A60" s="53"/>
      <c r="B60" s="18" t="s">
        <v>70</v>
      </c>
      <c r="C60" s="18" t="s">
        <v>86</v>
      </c>
      <c r="D60" s="24">
        <v>23</v>
      </c>
      <c r="E60" s="25">
        <v>0</v>
      </c>
      <c r="F60" s="24">
        <v>23</v>
      </c>
      <c r="G60" s="24">
        <v>4</v>
      </c>
      <c r="H60" s="25">
        <f t="shared" si="10"/>
        <v>0</v>
      </c>
      <c r="I60" s="24">
        <f t="shared" si="11"/>
        <v>1380</v>
      </c>
      <c r="J60" s="25">
        <f t="shared" si="12"/>
        <v>1380</v>
      </c>
      <c r="K60" s="24">
        <v>13</v>
      </c>
      <c r="L60" s="24">
        <v>22</v>
      </c>
      <c r="M60" s="24"/>
      <c r="N60" s="24">
        <v>102</v>
      </c>
    </row>
    <row r="61" spans="1:14" x14ac:dyDescent="0.35">
      <c r="A61" s="9" t="s">
        <v>76</v>
      </c>
      <c r="B61" s="18" t="s">
        <v>72</v>
      </c>
      <c r="C61" s="18" t="s">
        <v>87</v>
      </c>
      <c r="D61" s="24">
        <v>27</v>
      </c>
      <c r="E61" s="25">
        <v>27</v>
      </c>
      <c r="F61" s="24">
        <v>0</v>
      </c>
      <c r="G61" s="24">
        <v>6.5</v>
      </c>
      <c r="H61" s="25">
        <f t="shared" si="10"/>
        <v>4036.5</v>
      </c>
      <c r="I61" s="24">
        <f t="shared" si="11"/>
        <v>0</v>
      </c>
      <c r="J61" s="25">
        <f t="shared" si="12"/>
        <v>4036.5</v>
      </c>
      <c r="K61" s="24">
        <v>13</v>
      </c>
      <c r="L61" s="24">
        <v>23</v>
      </c>
      <c r="M61" s="24"/>
      <c r="N61" s="24"/>
    </row>
    <row r="62" spans="1:14" x14ac:dyDescent="0.35">
      <c r="A62" s="54" t="s">
        <v>73</v>
      </c>
      <c r="B62" s="18" t="s">
        <v>72</v>
      </c>
      <c r="C62" s="18" t="s">
        <v>87</v>
      </c>
      <c r="D62" s="24">
        <v>27</v>
      </c>
      <c r="E62" s="25">
        <v>27</v>
      </c>
      <c r="F62" s="24">
        <v>0</v>
      </c>
      <c r="G62" s="24">
        <v>1.5</v>
      </c>
      <c r="H62" s="25">
        <f t="shared" si="10"/>
        <v>931.5</v>
      </c>
      <c r="I62" s="24">
        <f t="shared" si="11"/>
        <v>0</v>
      </c>
      <c r="J62" s="25">
        <f t="shared" si="12"/>
        <v>931.5</v>
      </c>
      <c r="K62" s="24">
        <v>15</v>
      </c>
      <c r="L62" s="24">
        <v>23</v>
      </c>
      <c r="M62" s="24"/>
      <c r="N62" s="24">
        <v>318</v>
      </c>
    </row>
    <row r="63" spans="1:14" x14ac:dyDescent="0.35">
      <c r="A63" s="54"/>
      <c r="B63" s="18" t="s">
        <v>74</v>
      </c>
      <c r="C63" s="18" t="s">
        <v>87</v>
      </c>
      <c r="D63" s="24">
        <v>27</v>
      </c>
      <c r="E63" s="24">
        <v>27</v>
      </c>
      <c r="F63" s="24">
        <v>0</v>
      </c>
      <c r="G63" s="24">
        <v>4</v>
      </c>
      <c r="H63" s="25">
        <f t="shared" si="10"/>
        <v>2484</v>
      </c>
      <c r="I63" s="24">
        <f t="shared" si="11"/>
        <v>0</v>
      </c>
      <c r="J63" s="25">
        <f t="shared" si="12"/>
        <v>2484</v>
      </c>
      <c r="K63" s="24">
        <v>15</v>
      </c>
      <c r="L63" s="24">
        <v>23</v>
      </c>
      <c r="M63" s="24"/>
      <c r="N63" s="24">
        <v>115</v>
      </c>
    </row>
    <row r="64" spans="1:14" x14ac:dyDescent="0.35">
      <c r="A64" s="53" t="s">
        <v>77</v>
      </c>
      <c r="B64" s="18" t="s">
        <v>75</v>
      </c>
      <c r="C64" s="18" t="s">
        <v>87</v>
      </c>
      <c r="D64" s="24">
        <v>26</v>
      </c>
      <c r="E64" s="24">
        <v>26</v>
      </c>
      <c r="F64" s="24">
        <v>0</v>
      </c>
      <c r="G64" s="24">
        <v>1</v>
      </c>
      <c r="H64" s="25">
        <f t="shared" si="10"/>
        <v>598</v>
      </c>
      <c r="I64" s="24">
        <f t="shared" si="11"/>
        <v>0</v>
      </c>
      <c r="J64" s="25">
        <f t="shared" si="12"/>
        <v>598</v>
      </c>
      <c r="K64" s="24">
        <v>13</v>
      </c>
      <c r="L64" s="24">
        <v>28</v>
      </c>
      <c r="M64" s="24"/>
      <c r="N64" s="24">
        <v>36</v>
      </c>
    </row>
    <row r="65" spans="1:14" x14ac:dyDescent="0.35">
      <c r="A65" s="53"/>
      <c r="B65" s="18" t="s">
        <v>78</v>
      </c>
      <c r="C65" s="18" t="s">
        <v>87</v>
      </c>
      <c r="D65" s="24">
        <v>26</v>
      </c>
      <c r="E65" s="24">
        <v>26</v>
      </c>
      <c r="F65" s="24">
        <v>0</v>
      </c>
      <c r="G65" s="24">
        <v>3</v>
      </c>
      <c r="H65" s="25">
        <f t="shared" si="10"/>
        <v>1794</v>
      </c>
      <c r="I65" s="24">
        <f t="shared" si="11"/>
        <v>0</v>
      </c>
      <c r="J65" s="25">
        <f t="shared" si="12"/>
        <v>1794</v>
      </c>
      <c r="K65" s="24">
        <v>13</v>
      </c>
      <c r="L65" s="24">
        <v>28</v>
      </c>
      <c r="M65" s="24"/>
      <c r="N65" s="24">
        <v>114</v>
      </c>
    </row>
    <row r="66" spans="1:14" x14ac:dyDescent="0.35">
      <c r="A66" s="9" t="s">
        <v>61</v>
      </c>
      <c r="B66" s="18" t="s">
        <v>80</v>
      </c>
      <c r="C66" s="18" t="s">
        <v>87</v>
      </c>
      <c r="D66" s="24">
        <v>15</v>
      </c>
      <c r="E66" s="24">
        <v>15</v>
      </c>
      <c r="F66" s="24">
        <v>0</v>
      </c>
      <c r="G66" s="24">
        <v>8</v>
      </c>
      <c r="H66" s="25">
        <f t="shared" si="10"/>
        <v>2760</v>
      </c>
      <c r="I66" s="24">
        <f t="shared" si="11"/>
        <v>0</v>
      </c>
      <c r="J66" s="25">
        <f t="shared" si="12"/>
        <v>2760</v>
      </c>
      <c r="K66" s="24">
        <v>13</v>
      </c>
      <c r="L66" s="24">
        <v>30</v>
      </c>
      <c r="M66" s="24"/>
      <c r="N66" s="24"/>
    </row>
    <row r="67" spans="1:14" x14ac:dyDescent="0.35">
      <c r="A67" s="53" t="s">
        <v>79</v>
      </c>
      <c r="B67" s="18" t="s">
        <v>80</v>
      </c>
      <c r="C67" s="18" t="s">
        <v>87</v>
      </c>
      <c r="D67" s="24">
        <v>31</v>
      </c>
      <c r="E67" s="24">
        <v>31</v>
      </c>
      <c r="F67" s="24">
        <v>0</v>
      </c>
      <c r="G67" s="24">
        <v>3</v>
      </c>
      <c r="H67" s="25">
        <f t="shared" si="10"/>
        <v>2139</v>
      </c>
      <c r="I67" s="24">
        <f t="shared" si="11"/>
        <v>0</v>
      </c>
      <c r="J67" s="25">
        <f t="shared" si="12"/>
        <v>2139</v>
      </c>
      <c r="K67" s="24">
        <v>10</v>
      </c>
      <c r="L67" s="24">
        <v>28</v>
      </c>
      <c r="M67" s="24"/>
      <c r="N67" s="24"/>
    </row>
    <row r="68" spans="1:14" x14ac:dyDescent="0.35">
      <c r="A68" s="53"/>
      <c r="B68" s="18" t="s">
        <v>81</v>
      </c>
      <c r="C68" s="18" t="s">
        <v>86</v>
      </c>
      <c r="D68" s="24">
        <v>20</v>
      </c>
      <c r="E68" s="24">
        <v>0</v>
      </c>
      <c r="F68" s="24">
        <v>20</v>
      </c>
      <c r="G68" s="24">
        <v>5</v>
      </c>
      <c r="H68" s="25">
        <f t="shared" si="10"/>
        <v>0</v>
      </c>
      <c r="I68" s="24">
        <f t="shared" si="11"/>
        <v>1500</v>
      </c>
      <c r="J68" s="25">
        <f t="shared" si="12"/>
        <v>1500</v>
      </c>
      <c r="K68" s="24">
        <v>10</v>
      </c>
      <c r="L68" s="24">
        <v>28</v>
      </c>
      <c r="M68" s="24"/>
      <c r="N68" s="24"/>
    </row>
    <row r="69" spans="1:14" ht="15.5" x14ac:dyDescent="0.35">
      <c r="J69" s="22">
        <f>SUM(J42:J68)</f>
        <v>25085.5</v>
      </c>
    </row>
  </sheetData>
  <mergeCells count="12">
    <mergeCell ref="N40:N41"/>
    <mergeCell ref="E17:F17"/>
    <mergeCell ref="A42:A45"/>
    <mergeCell ref="A46:A49"/>
    <mergeCell ref="A50:A51"/>
    <mergeCell ref="A58:A60"/>
    <mergeCell ref="A62:A63"/>
    <mergeCell ref="A64:A65"/>
    <mergeCell ref="A67:A68"/>
    <mergeCell ref="M40:M41"/>
    <mergeCell ref="A52:A54"/>
    <mergeCell ref="A55:A57"/>
  </mergeCells>
  <phoneticPr fontId="7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5D25-8E32-43CD-9457-1EC14688E528}">
  <dimension ref="A2:R114"/>
  <sheetViews>
    <sheetView topLeftCell="A65" workbookViewId="0">
      <selection activeCell="G98" sqref="G98"/>
    </sheetView>
  </sheetViews>
  <sheetFormatPr baseColWidth="10" defaultRowHeight="14.5" x14ac:dyDescent="0.35"/>
  <cols>
    <col min="1" max="1" width="26" bestFit="1" customWidth="1"/>
    <col min="2" max="2" width="30.54296875" customWidth="1"/>
    <col min="3" max="3" width="7.54296875" bestFit="1" customWidth="1"/>
    <col min="4" max="4" width="9.81640625" bestFit="1" customWidth="1"/>
    <col min="6" max="6" width="8" customWidth="1"/>
    <col min="7" max="7" width="20.453125" customWidth="1"/>
    <col min="10" max="10" width="22.26953125" customWidth="1"/>
  </cols>
  <sheetData>
    <row r="2" spans="1:14" x14ac:dyDescent="0.35">
      <c r="B2" t="s">
        <v>158</v>
      </c>
      <c r="G2" s="27" t="s">
        <v>90</v>
      </c>
      <c r="H2" t="s">
        <v>92</v>
      </c>
      <c r="K2" t="s">
        <v>165</v>
      </c>
    </row>
    <row r="3" spans="1:14" x14ac:dyDescent="0.35">
      <c r="B3" s="1"/>
      <c r="C3" s="1" t="s">
        <v>161</v>
      </c>
      <c r="D3" s="1" t="s">
        <v>162</v>
      </c>
      <c r="E3" s="1" t="s">
        <v>0</v>
      </c>
      <c r="F3" s="1" t="s">
        <v>1</v>
      </c>
      <c r="G3" s="28" t="s">
        <v>91</v>
      </c>
      <c r="H3" s="1" t="s">
        <v>93</v>
      </c>
      <c r="I3" s="1" t="s">
        <v>94</v>
      </c>
      <c r="J3" s="1" t="s">
        <v>5</v>
      </c>
      <c r="K3" s="1" t="s">
        <v>166</v>
      </c>
      <c r="L3" s="1" t="s">
        <v>167</v>
      </c>
      <c r="M3" s="1" t="s">
        <v>168</v>
      </c>
    </row>
    <row r="4" spans="1:14" x14ac:dyDescent="0.35">
      <c r="A4" t="s">
        <v>95</v>
      </c>
      <c r="B4" s="38" t="s">
        <v>159</v>
      </c>
      <c r="C4" s="38"/>
      <c r="D4" s="52">
        <v>0.02</v>
      </c>
      <c r="E4" s="2">
        <v>0</v>
      </c>
      <c r="F4" s="39">
        <v>3600</v>
      </c>
      <c r="G4" s="39">
        <v>5</v>
      </c>
      <c r="H4" s="2">
        <f>F4*G4</f>
        <v>18000</v>
      </c>
      <c r="I4" s="2">
        <f t="shared" ref="I4:I6" si="0">H4+E4</f>
        <v>18000</v>
      </c>
      <c r="J4" s="2">
        <f t="shared" ref="J4:J6" si="1">I4/G4</f>
        <v>3600</v>
      </c>
      <c r="K4" s="2">
        <f>(J4*1.02*2)/280</f>
        <v>26.228571428571428</v>
      </c>
      <c r="L4" s="1">
        <f>K4/0.9</f>
        <v>29.142857142857142</v>
      </c>
      <c r="M4">
        <f>K4/0.8</f>
        <v>32.785714285714285</v>
      </c>
      <c r="N4" t="s">
        <v>30</v>
      </c>
    </row>
    <row r="5" spans="1:14" x14ac:dyDescent="0.35">
      <c r="A5" t="s">
        <v>95</v>
      </c>
      <c r="B5" s="41" t="s">
        <v>125</v>
      </c>
      <c r="C5" s="41" t="s">
        <v>163</v>
      </c>
      <c r="D5" s="52">
        <v>0.02</v>
      </c>
      <c r="E5" s="2">
        <v>0</v>
      </c>
      <c r="F5" s="39">
        <v>2200</v>
      </c>
      <c r="G5" s="39">
        <v>7</v>
      </c>
      <c r="H5" s="2">
        <f t="shared" ref="H5:H6" si="2">G5*F5</f>
        <v>15400</v>
      </c>
      <c r="I5" s="2">
        <f t="shared" si="0"/>
        <v>15400</v>
      </c>
      <c r="J5" s="2">
        <f t="shared" si="1"/>
        <v>2200</v>
      </c>
      <c r="K5" s="2">
        <f t="shared" ref="K5:K6" si="3">(J5*1.02*2)/280</f>
        <v>16.028571428571428</v>
      </c>
      <c r="L5" s="1">
        <f t="shared" ref="L5:L6" si="4">K5/0.9</f>
        <v>17.80952380952381</v>
      </c>
      <c r="M5">
        <f t="shared" ref="M5:M6" si="5">K5/0.8</f>
        <v>20.035714285714285</v>
      </c>
      <c r="N5" t="s">
        <v>169</v>
      </c>
    </row>
    <row r="6" spans="1:14" x14ac:dyDescent="0.35">
      <c r="A6" t="s">
        <v>95</v>
      </c>
      <c r="B6" s="38" t="s">
        <v>160</v>
      </c>
      <c r="C6" s="38" t="s">
        <v>164</v>
      </c>
      <c r="D6" s="52">
        <v>0.02</v>
      </c>
      <c r="E6" s="2">
        <v>0</v>
      </c>
      <c r="F6" s="39">
        <v>2800</v>
      </c>
      <c r="G6" s="39">
        <v>5</v>
      </c>
      <c r="H6" s="2">
        <f t="shared" si="2"/>
        <v>14000</v>
      </c>
      <c r="I6" s="2">
        <f t="shared" si="0"/>
        <v>14000</v>
      </c>
      <c r="J6" s="2">
        <f t="shared" si="1"/>
        <v>2800</v>
      </c>
      <c r="K6" s="2">
        <f t="shared" si="3"/>
        <v>20.399999999999999</v>
      </c>
      <c r="L6" s="1">
        <f t="shared" si="4"/>
        <v>22.666666666666664</v>
      </c>
      <c r="M6">
        <f t="shared" si="5"/>
        <v>25.499999999999996</v>
      </c>
      <c r="N6" t="s">
        <v>169</v>
      </c>
    </row>
    <row r="7" spans="1:14" x14ac:dyDescent="0.35">
      <c r="B7" s="38"/>
      <c r="C7" s="38"/>
      <c r="D7" s="38"/>
      <c r="E7" s="29"/>
      <c r="F7" s="39"/>
      <c r="G7" s="39"/>
      <c r="H7" s="2"/>
      <c r="I7" s="29"/>
      <c r="J7" s="2"/>
      <c r="K7" s="2"/>
      <c r="L7" s="1"/>
    </row>
    <row r="8" spans="1:14" x14ac:dyDescent="0.35">
      <c r="B8" s="38"/>
      <c r="C8" s="38"/>
      <c r="D8" s="38"/>
      <c r="E8" s="9"/>
      <c r="F8" s="39"/>
      <c r="G8" s="39"/>
      <c r="H8" s="2"/>
      <c r="I8" s="29"/>
      <c r="J8" s="2"/>
      <c r="K8" s="2"/>
      <c r="L8" s="1"/>
    </row>
    <row r="9" spans="1:14" x14ac:dyDescent="0.35">
      <c r="B9" s="41"/>
      <c r="C9" s="41"/>
      <c r="D9" s="41"/>
      <c r="E9" s="2"/>
      <c r="F9" s="39"/>
      <c r="G9" s="39"/>
      <c r="H9" s="2"/>
      <c r="I9" s="29"/>
      <c r="J9" s="2"/>
      <c r="K9" s="2"/>
      <c r="L9" s="1"/>
    </row>
    <row r="10" spans="1:14" x14ac:dyDescent="0.35">
      <c r="B10" s="40"/>
      <c r="C10" s="40"/>
      <c r="D10" s="40"/>
      <c r="E10" s="9"/>
      <c r="F10" s="42"/>
      <c r="G10" s="42"/>
      <c r="H10" s="2"/>
      <c r="I10" s="29"/>
      <c r="J10" s="2"/>
      <c r="K10" s="2"/>
      <c r="L10" s="1"/>
    </row>
    <row r="11" spans="1:14" x14ac:dyDescent="0.35">
      <c r="B11" s="40"/>
      <c r="C11" s="40"/>
      <c r="D11" s="40"/>
      <c r="E11" s="9"/>
      <c r="F11" s="42"/>
      <c r="G11" s="42"/>
      <c r="H11" s="2"/>
      <c r="I11" s="29"/>
      <c r="J11" s="2"/>
      <c r="K11" s="2"/>
      <c r="L11" s="1"/>
    </row>
    <row r="12" spans="1:14" x14ac:dyDescent="0.35">
      <c r="B12" s="40"/>
      <c r="C12" s="40"/>
      <c r="D12" s="40"/>
      <c r="E12" s="9"/>
      <c r="F12" s="42"/>
      <c r="G12" s="42"/>
      <c r="H12" s="2"/>
      <c r="I12" s="29"/>
      <c r="J12" s="2"/>
      <c r="K12" s="2"/>
      <c r="L12" s="1"/>
    </row>
    <row r="13" spans="1:14" x14ac:dyDescent="0.35">
      <c r="G13">
        <f>SUM(G4:G12)</f>
        <v>17</v>
      </c>
      <c r="H13">
        <f>SUM(H4:H12)</f>
        <v>47400</v>
      </c>
      <c r="I13">
        <f>SUM(I4:I7)</f>
        <v>47400</v>
      </c>
    </row>
    <row r="16" spans="1:14" x14ac:dyDescent="0.35">
      <c r="F16" s="9" t="s">
        <v>35</v>
      </c>
      <c r="G16" s="57" t="s">
        <v>33</v>
      </c>
      <c r="H16" s="57"/>
    </row>
    <row r="17" spans="1:15" x14ac:dyDescent="0.35">
      <c r="A17" t="s">
        <v>129</v>
      </c>
      <c r="B17" s="9" t="s">
        <v>31</v>
      </c>
      <c r="C17" s="9"/>
      <c r="D17" s="9"/>
      <c r="E17" s="9">
        <v>25</v>
      </c>
      <c r="F17" s="9">
        <v>14</v>
      </c>
      <c r="G17" s="9" t="s">
        <v>131</v>
      </c>
      <c r="H17" s="9">
        <v>18</v>
      </c>
    </row>
    <row r="18" spans="1:15" x14ac:dyDescent="0.35">
      <c r="B18" s="9" t="s">
        <v>34</v>
      </c>
      <c r="C18" s="9"/>
      <c r="D18" s="9"/>
      <c r="E18" s="9">
        <f>E17*H17</f>
        <v>450</v>
      </c>
      <c r="F18" s="9"/>
      <c r="G18" s="9"/>
      <c r="H18" s="9"/>
    </row>
    <row r="19" spans="1:15" x14ac:dyDescent="0.35">
      <c r="B19" s="9" t="s">
        <v>36</v>
      </c>
      <c r="C19" s="9"/>
      <c r="D19" s="9"/>
      <c r="E19" s="9">
        <v>6570.44</v>
      </c>
      <c r="F19" s="9"/>
      <c r="G19" s="9"/>
      <c r="H19" s="9"/>
    </row>
    <row r="20" spans="1:15" x14ac:dyDescent="0.35">
      <c r="B20" s="9" t="s">
        <v>37</v>
      </c>
      <c r="C20" s="9"/>
      <c r="D20" s="9"/>
      <c r="E20" s="9">
        <v>5000</v>
      </c>
      <c r="F20" s="9"/>
      <c r="G20" s="9"/>
      <c r="H20" s="9"/>
    </row>
    <row r="21" spans="1:15" x14ac:dyDescent="0.35">
      <c r="B21" s="9" t="s">
        <v>130</v>
      </c>
      <c r="C21" s="9"/>
      <c r="D21" s="9"/>
      <c r="E21" s="9">
        <f>8*F21*H21</f>
        <v>2856</v>
      </c>
      <c r="F21" s="9">
        <v>17</v>
      </c>
      <c r="G21" s="9" t="s">
        <v>40</v>
      </c>
      <c r="H21" s="9">
        <v>21</v>
      </c>
    </row>
    <row r="22" spans="1:15" x14ac:dyDescent="0.35">
      <c r="B22" s="9" t="s">
        <v>41</v>
      </c>
      <c r="C22" s="9"/>
      <c r="D22" s="9"/>
      <c r="E22" s="9"/>
    </row>
    <row r="23" spans="1:15" x14ac:dyDescent="0.35">
      <c r="B23" s="9" t="s">
        <v>132</v>
      </c>
      <c r="C23" s="9"/>
      <c r="D23" s="9"/>
      <c r="E23" s="9">
        <v>3168</v>
      </c>
      <c r="F23" t="s">
        <v>133</v>
      </c>
    </row>
    <row r="24" spans="1:15" x14ac:dyDescent="0.35">
      <c r="B24" s="10" t="s">
        <v>38</v>
      </c>
      <c r="C24" s="10"/>
      <c r="D24" s="10"/>
      <c r="E24" s="10">
        <f>SUM(E19:E23)</f>
        <v>17594.439999999999</v>
      </c>
    </row>
    <row r="25" spans="1:15" x14ac:dyDescent="0.35">
      <c r="H25" t="s">
        <v>128</v>
      </c>
      <c r="K25" t="s">
        <v>134</v>
      </c>
      <c r="L25" t="s">
        <v>135</v>
      </c>
    </row>
    <row r="26" spans="1:15" ht="15.5" x14ac:dyDescent="0.35">
      <c r="B26" s="16" t="s">
        <v>45</v>
      </c>
      <c r="C26" s="16"/>
      <c r="D26" s="16"/>
      <c r="E26" s="11"/>
      <c r="F26" s="12" t="s">
        <v>15</v>
      </c>
      <c r="G26" s="12" t="s">
        <v>16</v>
      </c>
      <c r="H26" s="12" t="s">
        <v>17</v>
      </c>
      <c r="I26" s="12" t="s">
        <v>18</v>
      </c>
      <c r="J26" s="12" t="s">
        <v>19</v>
      </c>
      <c r="K26" s="12" t="s">
        <v>20</v>
      </c>
      <c r="L26" s="12" t="s">
        <v>20</v>
      </c>
      <c r="M26" s="12" t="s">
        <v>4</v>
      </c>
      <c r="N26" s="11"/>
      <c r="O26" s="11"/>
    </row>
    <row r="27" spans="1:15" ht="17.5" x14ac:dyDescent="0.35">
      <c r="A27" t="s">
        <v>170</v>
      </c>
      <c r="B27" s="8" t="s">
        <v>126</v>
      </c>
      <c r="C27" s="8"/>
      <c r="D27" s="8"/>
      <c r="E27" s="8" t="s">
        <v>43</v>
      </c>
      <c r="F27" s="8"/>
      <c r="G27" s="8">
        <v>31</v>
      </c>
      <c r="H27" s="8">
        <v>14</v>
      </c>
      <c r="I27" s="43">
        <v>3</v>
      </c>
      <c r="J27" s="8">
        <f>I27*G27*26</f>
        <v>2418</v>
      </c>
      <c r="K27" s="8">
        <f>H32*H27*22</f>
        <v>1848</v>
      </c>
      <c r="L27" s="8">
        <f>H31*I27*20</f>
        <v>480</v>
      </c>
      <c r="M27" s="8">
        <f>SUM(J27:L27)</f>
        <v>4746</v>
      </c>
      <c r="N27" s="11"/>
      <c r="O27" s="11"/>
    </row>
    <row r="28" spans="1:15" ht="17.5" x14ac:dyDescent="0.35">
      <c r="B28" s="8" t="s">
        <v>127</v>
      </c>
      <c r="C28" s="8"/>
      <c r="D28" s="8"/>
      <c r="E28" s="8" t="s">
        <v>43</v>
      </c>
      <c r="F28" s="8"/>
      <c r="G28" s="8">
        <v>31</v>
      </c>
      <c r="H28" s="8">
        <v>14</v>
      </c>
      <c r="I28" s="43">
        <v>3</v>
      </c>
      <c r="J28" s="8">
        <f>I28*G28*26</f>
        <v>2418</v>
      </c>
      <c r="K28" s="8">
        <f>H32*I28*22</f>
        <v>396</v>
      </c>
      <c r="L28" s="8">
        <f>H31*I28*20</f>
        <v>480</v>
      </c>
      <c r="M28" s="8">
        <f>SUM(J28:L28)</f>
        <v>3294</v>
      </c>
      <c r="N28" s="11"/>
      <c r="O28" s="11"/>
    </row>
    <row r="29" spans="1:1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</row>
    <row r="30" spans="1:15" x14ac:dyDescent="0.35">
      <c r="B30" s="8"/>
      <c r="C30" s="8"/>
      <c r="D30" s="8"/>
      <c r="E30" s="8"/>
      <c r="F30" s="8"/>
      <c r="G30" s="8"/>
      <c r="H30" s="8"/>
      <c r="I30" s="8">
        <f>SUM(I27:I29)</f>
        <v>6</v>
      </c>
      <c r="J30" s="8">
        <f t="shared" ref="J30:L30" si="6">SUM(J27:J29)</f>
        <v>4836</v>
      </c>
      <c r="K30" s="8">
        <f t="shared" si="6"/>
        <v>2244</v>
      </c>
      <c r="L30" s="8">
        <f t="shared" si="6"/>
        <v>960</v>
      </c>
      <c r="M30" s="8"/>
      <c r="N30" s="11"/>
      <c r="O30" s="11"/>
    </row>
    <row r="31" spans="1:15" ht="15.5" x14ac:dyDescent="0.35">
      <c r="B31" s="12"/>
      <c r="C31" s="12"/>
      <c r="D31" s="12"/>
      <c r="E31" s="12"/>
      <c r="F31" s="12"/>
      <c r="G31" s="12"/>
      <c r="H31" s="12">
        <v>8</v>
      </c>
      <c r="I31" s="12" t="s">
        <v>135</v>
      </c>
      <c r="J31" s="12"/>
      <c r="K31" s="12"/>
      <c r="L31" s="12"/>
      <c r="M31" s="17" t="s">
        <v>157</v>
      </c>
      <c r="N31" s="11" t="s">
        <v>25</v>
      </c>
      <c r="O31" s="11"/>
    </row>
    <row r="32" spans="1:15" ht="15.5" x14ac:dyDescent="0.35">
      <c r="B32" s="12"/>
      <c r="C32" s="12"/>
      <c r="D32" s="12"/>
      <c r="E32" s="12"/>
      <c r="F32" s="12"/>
      <c r="G32" s="12"/>
      <c r="H32" s="12">
        <v>6</v>
      </c>
      <c r="I32" s="12" t="s">
        <v>134</v>
      </c>
      <c r="J32" s="12"/>
      <c r="K32" s="12"/>
      <c r="L32" s="12"/>
      <c r="M32" s="32"/>
      <c r="N32" s="11"/>
      <c r="O32" s="11"/>
    </row>
    <row r="33" spans="1:15" ht="15.5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32"/>
      <c r="N33" s="11"/>
      <c r="O33" s="11"/>
    </row>
    <row r="34" spans="1:15" ht="15.5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2"/>
      <c r="N34" s="11"/>
      <c r="O34" s="11"/>
    </row>
    <row r="35" spans="1:15" ht="15.5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32"/>
      <c r="N35" s="11"/>
      <c r="O35" s="11"/>
    </row>
    <row r="36" spans="1:15" ht="15.5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26"/>
      <c r="N36" s="11"/>
      <c r="O36" s="11"/>
    </row>
    <row r="37" spans="1:15" ht="15.5" x14ac:dyDescent="0.35">
      <c r="A37" s="13"/>
      <c r="B37" s="14" t="s">
        <v>43</v>
      </c>
      <c r="C37" s="14"/>
      <c r="D37" s="14"/>
      <c r="E37" s="13" t="s">
        <v>136</v>
      </c>
      <c r="F37" s="13"/>
      <c r="G37" t="s">
        <v>150</v>
      </c>
      <c r="H37" s="12"/>
      <c r="I37" s="12"/>
      <c r="J37" s="12"/>
      <c r="K37" s="12"/>
      <c r="L37" s="12"/>
      <c r="M37" s="26"/>
      <c r="N37" s="11"/>
      <c r="O37" s="11"/>
    </row>
    <row r="38" spans="1:15" ht="15.5" x14ac:dyDescent="0.35">
      <c r="A38" s="15" t="s">
        <v>146</v>
      </c>
      <c r="B38" s="44">
        <v>30</v>
      </c>
      <c r="C38" s="44"/>
      <c r="D38" s="44"/>
      <c r="E38" s="15">
        <v>7.5</v>
      </c>
      <c r="F38" s="15">
        <f t="shared" ref="F38:F40" si="7">E38*B38*28.5</f>
        <v>6412.5</v>
      </c>
      <c r="G38">
        <f>B38*7.5</f>
        <v>225</v>
      </c>
      <c r="H38" s="12"/>
      <c r="I38" s="12"/>
      <c r="J38" s="12"/>
      <c r="K38" s="12"/>
      <c r="L38" s="12"/>
      <c r="M38" s="26"/>
      <c r="N38" s="11"/>
      <c r="O38" s="11"/>
    </row>
    <row r="39" spans="1:15" ht="15.5" x14ac:dyDescent="0.35">
      <c r="A39" s="15" t="s">
        <v>147</v>
      </c>
      <c r="B39" s="44">
        <v>30</v>
      </c>
      <c r="C39" s="44"/>
      <c r="D39" s="44"/>
      <c r="E39" s="15">
        <v>7.5</v>
      </c>
      <c r="F39" s="15">
        <f t="shared" si="7"/>
        <v>6412.5</v>
      </c>
      <c r="G39">
        <f t="shared" ref="G39:G47" si="8">B39*7.5</f>
        <v>225</v>
      </c>
      <c r="H39" s="12"/>
      <c r="I39" s="12"/>
      <c r="J39" s="12"/>
      <c r="K39" s="12"/>
      <c r="L39" s="12"/>
      <c r="M39" s="26"/>
      <c r="N39" s="11"/>
      <c r="O39" s="11"/>
    </row>
    <row r="40" spans="1:15" ht="15.5" x14ac:dyDescent="0.35">
      <c r="A40" s="15" t="s">
        <v>99</v>
      </c>
      <c r="B40" s="44">
        <v>30</v>
      </c>
      <c r="C40" s="44"/>
      <c r="D40" s="44"/>
      <c r="E40" s="15">
        <v>7.5</v>
      </c>
      <c r="F40" s="15">
        <f t="shared" si="7"/>
        <v>6412.5</v>
      </c>
      <c r="G40">
        <f t="shared" si="8"/>
        <v>225</v>
      </c>
      <c r="H40" s="12"/>
      <c r="I40" s="12"/>
      <c r="J40" s="12"/>
      <c r="K40" s="12"/>
      <c r="L40" s="12"/>
      <c r="M40" s="26"/>
      <c r="N40" s="11"/>
      <c r="O40" s="11"/>
    </row>
    <row r="41" spans="1:15" ht="15.5" x14ac:dyDescent="0.35">
      <c r="A41" s="15" t="s">
        <v>98</v>
      </c>
      <c r="B41" s="44">
        <v>30</v>
      </c>
      <c r="C41" s="44"/>
      <c r="D41" s="44"/>
      <c r="E41" s="15">
        <v>7.5</v>
      </c>
      <c r="F41" s="15">
        <f>E41*B41*28.5</f>
        <v>6412.5</v>
      </c>
      <c r="G41">
        <f t="shared" si="8"/>
        <v>225</v>
      </c>
      <c r="H41" s="12"/>
      <c r="I41" s="12"/>
      <c r="J41" s="12"/>
      <c r="K41" s="12"/>
      <c r="L41" s="12"/>
      <c r="M41" s="26"/>
      <c r="N41" s="11"/>
      <c r="O41" s="11"/>
    </row>
    <row r="42" spans="1:15" ht="15.5" x14ac:dyDescent="0.35">
      <c r="A42" s="15" t="s">
        <v>77</v>
      </c>
      <c r="B42" s="44">
        <v>30</v>
      </c>
      <c r="C42" s="44"/>
      <c r="D42" s="44"/>
      <c r="E42" s="15">
        <v>7</v>
      </c>
      <c r="F42" s="15">
        <f t="shared" ref="F42:F47" si="9">E42*B42*28.5</f>
        <v>5985</v>
      </c>
      <c r="G42">
        <f t="shared" si="8"/>
        <v>225</v>
      </c>
      <c r="H42" s="12"/>
      <c r="I42" s="12"/>
      <c r="J42" s="12"/>
      <c r="K42" s="12"/>
      <c r="L42" s="12"/>
      <c r="M42" s="26"/>
      <c r="N42" s="11"/>
      <c r="O42" s="11"/>
    </row>
    <row r="43" spans="1:15" ht="15.5" x14ac:dyDescent="0.35">
      <c r="A43" s="15" t="s">
        <v>60</v>
      </c>
      <c r="B43" s="44">
        <v>30</v>
      </c>
      <c r="C43" s="44"/>
      <c r="D43" s="44"/>
      <c r="E43" s="15">
        <v>3</v>
      </c>
      <c r="F43" s="15">
        <f t="shared" si="9"/>
        <v>2565</v>
      </c>
      <c r="G43">
        <f t="shared" si="8"/>
        <v>225</v>
      </c>
      <c r="H43" s="12"/>
      <c r="I43" s="12"/>
      <c r="J43" s="12"/>
      <c r="K43" s="12"/>
      <c r="L43" s="12"/>
      <c r="M43" s="26"/>
      <c r="N43" s="11"/>
      <c r="O43" s="11"/>
    </row>
    <row r="44" spans="1:15" ht="15.5" x14ac:dyDescent="0.35">
      <c r="A44" s="15" t="s">
        <v>61</v>
      </c>
      <c r="B44" s="44">
        <v>0</v>
      </c>
      <c r="C44" s="44"/>
      <c r="D44" s="44"/>
      <c r="E44" s="15">
        <v>0</v>
      </c>
      <c r="F44" s="15">
        <f t="shared" si="9"/>
        <v>0</v>
      </c>
      <c r="G44">
        <f t="shared" si="8"/>
        <v>0</v>
      </c>
      <c r="H44" s="12"/>
      <c r="I44" s="12"/>
      <c r="J44" s="12"/>
      <c r="K44" s="12"/>
      <c r="L44" s="12"/>
      <c r="M44" s="26"/>
      <c r="N44" s="11"/>
      <c r="O44" s="11"/>
    </row>
    <row r="45" spans="1:15" ht="15.5" x14ac:dyDescent="0.35">
      <c r="A45" s="15" t="s">
        <v>148</v>
      </c>
      <c r="B45" s="44">
        <v>40</v>
      </c>
      <c r="C45" s="44"/>
      <c r="D45" s="44"/>
      <c r="E45" s="15">
        <v>3</v>
      </c>
      <c r="F45" s="15">
        <f t="shared" si="9"/>
        <v>3420</v>
      </c>
      <c r="G45">
        <f t="shared" si="8"/>
        <v>300</v>
      </c>
      <c r="H45" s="12"/>
      <c r="I45" s="12"/>
      <c r="J45" s="12"/>
      <c r="K45" s="12"/>
      <c r="L45" s="12"/>
      <c r="M45" s="26"/>
      <c r="N45" s="11"/>
      <c r="O45" s="11"/>
    </row>
    <row r="46" spans="1:15" ht="15.5" x14ac:dyDescent="0.35">
      <c r="A46" s="15" t="s">
        <v>149</v>
      </c>
      <c r="B46" s="44">
        <v>40</v>
      </c>
      <c r="C46" s="44"/>
      <c r="D46" s="44"/>
      <c r="E46" s="15">
        <v>8.5</v>
      </c>
      <c r="F46" s="15">
        <f t="shared" si="9"/>
        <v>9690</v>
      </c>
      <c r="G46">
        <f t="shared" si="8"/>
        <v>300</v>
      </c>
      <c r="H46" s="12"/>
      <c r="I46" s="12"/>
      <c r="J46" s="12"/>
      <c r="K46" s="12"/>
      <c r="L46" s="12"/>
      <c r="M46" s="26"/>
      <c r="N46" s="11"/>
      <c r="O46" s="11"/>
    </row>
    <row r="47" spans="1:15" ht="15.5" x14ac:dyDescent="0.35">
      <c r="A47" s="13"/>
      <c r="B47" s="46">
        <v>20</v>
      </c>
      <c r="C47" s="51"/>
      <c r="D47" s="51"/>
      <c r="E47" s="47">
        <v>2</v>
      </c>
      <c r="F47" s="15">
        <f t="shared" si="9"/>
        <v>1140</v>
      </c>
      <c r="G47">
        <f t="shared" si="8"/>
        <v>150</v>
      </c>
      <c r="H47" s="12"/>
      <c r="I47" s="12"/>
      <c r="J47" s="12"/>
      <c r="K47" s="12"/>
      <c r="L47" s="12"/>
      <c r="M47" s="26"/>
      <c r="N47" s="11"/>
      <c r="O47" s="11"/>
    </row>
    <row r="48" spans="1:15" ht="15.5" x14ac:dyDescent="0.35">
      <c r="A48" s="13"/>
      <c r="E48" s="13"/>
      <c r="F48" s="23">
        <f>SUM(F38:F47)</f>
        <v>48450</v>
      </c>
      <c r="G48" s="33">
        <f>SUM(G38:G47)</f>
        <v>2100</v>
      </c>
      <c r="H48" s="48">
        <f>SUM(F48:G48)</f>
        <v>50550</v>
      </c>
      <c r="I48" s="34" t="s">
        <v>151</v>
      </c>
      <c r="J48" s="12"/>
      <c r="K48" s="12"/>
      <c r="L48" s="12"/>
      <c r="M48" s="26"/>
      <c r="N48" s="11"/>
      <c r="O48" s="11"/>
    </row>
    <row r="49" spans="1:18" ht="15.5" x14ac:dyDescent="0.35">
      <c r="H49" s="12"/>
      <c r="I49" s="12"/>
      <c r="J49" s="12"/>
      <c r="K49" s="12"/>
      <c r="L49" s="12"/>
      <c r="M49" s="26"/>
      <c r="N49" s="11"/>
      <c r="O49" s="11"/>
    </row>
    <row r="50" spans="1:18" x14ac:dyDescent="0.35">
      <c r="P50" s="55" t="s">
        <v>88</v>
      </c>
      <c r="Q50" s="55" t="s">
        <v>101</v>
      </c>
    </row>
    <row r="51" spans="1:18" ht="15.5" x14ac:dyDescent="0.35">
      <c r="B51" s="21" t="s">
        <v>82</v>
      </c>
      <c r="C51" s="21"/>
      <c r="D51" s="21"/>
      <c r="E51" s="19"/>
      <c r="F51" s="20" t="s">
        <v>15</v>
      </c>
      <c r="G51" s="20" t="s">
        <v>84</v>
      </c>
      <c r="H51" s="20" t="s">
        <v>83</v>
      </c>
      <c r="I51" s="20" t="s">
        <v>18</v>
      </c>
      <c r="J51" s="20" t="s">
        <v>19</v>
      </c>
      <c r="K51" s="20" t="s">
        <v>20</v>
      </c>
      <c r="L51" s="20"/>
      <c r="M51" s="20" t="s">
        <v>4</v>
      </c>
      <c r="N51" s="20" t="s">
        <v>85</v>
      </c>
      <c r="O51" s="20" t="s">
        <v>50</v>
      </c>
      <c r="P51" s="56"/>
      <c r="Q51" s="56"/>
    </row>
    <row r="52" spans="1:18" x14ac:dyDescent="0.35">
      <c r="A52" s="35" t="s">
        <v>55</v>
      </c>
      <c r="B52" s="18" t="s">
        <v>100</v>
      </c>
      <c r="C52" s="18"/>
      <c r="D52" s="18"/>
      <c r="E52" s="18" t="s">
        <v>87</v>
      </c>
      <c r="F52" s="24">
        <v>29</v>
      </c>
      <c r="G52" s="25">
        <v>26</v>
      </c>
      <c r="H52" s="25">
        <v>3</v>
      </c>
      <c r="I52" s="25">
        <v>1</v>
      </c>
      <c r="J52" s="25">
        <f>I52*G52*23</f>
        <v>598</v>
      </c>
      <c r="K52" s="25">
        <f>I52*H52*11</f>
        <v>33</v>
      </c>
      <c r="L52" s="25"/>
      <c r="M52" s="25">
        <f>K52+J52</f>
        <v>631</v>
      </c>
      <c r="N52" s="24">
        <v>18</v>
      </c>
      <c r="O52" s="24">
        <v>23</v>
      </c>
      <c r="P52" s="24">
        <v>120</v>
      </c>
      <c r="Q52" s="24">
        <v>57</v>
      </c>
    </row>
    <row r="53" spans="1:18" x14ac:dyDescent="0.35">
      <c r="A53" s="36"/>
      <c r="B53" s="18" t="s">
        <v>57</v>
      </c>
      <c r="C53" s="18"/>
      <c r="D53" s="18"/>
      <c r="E53" s="18" t="s">
        <v>87</v>
      </c>
      <c r="F53" s="24">
        <v>29</v>
      </c>
      <c r="G53" s="25">
        <v>26</v>
      </c>
      <c r="H53" s="25">
        <v>3</v>
      </c>
      <c r="I53" s="25">
        <v>3</v>
      </c>
      <c r="J53" s="25">
        <f t="shared" ref="J53:J80" si="10">I53*G53*23</f>
        <v>1794</v>
      </c>
      <c r="K53" s="25">
        <f t="shared" ref="K53:K80" si="11">I53*H53*15</f>
        <v>135</v>
      </c>
      <c r="L53" s="25"/>
      <c r="M53" s="25">
        <f t="shared" ref="M53:M80" si="12">K53+J53</f>
        <v>1929</v>
      </c>
      <c r="N53" s="24">
        <v>18</v>
      </c>
      <c r="O53" s="24">
        <v>23</v>
      </c>
      <c r="P53" s="24">
        <v>60</v>
      </c>
      <c r="Q53" s="24">
        <v>85</v>
      </c>
    </row>
    <row r="54" spans="1:18" x14ac:dyDescent="0.35">
      <c r="A54" s="37"/>
      <c r="B54" s="18" t="s">
        <v>49</v>
      </c>
      <c r="C54" s="18"/>
      <c r="D54" s="18"/>
      <c r="E54" s="18" t="s">
        <v>87</v>
      </c>
      <c r="F54" s="24">
        <v>5</v>
      </c>
      <c r="G54" s="25">
        <v>0</v>
      </c>
      <c r="H54" s="25">
        <v>5</v>
      </c>
      <c r="I54" s="25">
        <v>4.5</v>
      </c>
      <c r="J54" s="25">
        <f t="shared" si="10"/>
        <v>0</v>
      </c>
      <c r="K54" s="25">
        <f t="shared" si="11"/>
        <v>337.5</v>
      </c>
      <c r="L54" s="25"/>
      <c r="M54" s="25">
        <f t="shared" si="12"/>
        <v>337.5</v>
      </c>
      <c r="N54" s="24">
        <v>18</v>
      </c>
      <c r="O54" s="24">
        <v>23</v>
      </c>
      <c r="P54" s="24">
        <v>40</v>
      </c>
      <c r="Q54" s="24"/>
    </row>
    <row r="55" spans="1:18" x14ac:dyDescent="0.35">
      <c r="A55" s="35" t="s">
        <v>56</v>
      </c>
      <c r="B55" s="18" t="s">
        <v>102</v>
      </c>
      <c r="C55" s="18"/>
      <c r="D55" s="18"/>
      <c r="E55" s="18" t="s">
        <v>86</v>
      </c>
      <c r="F55" s="24">
        <v>6</v>
      </c>
      <c r="G55" s="25">
        <v>0</v>
      </c>
      <c r="H55" s="24">
        <v>6</v>
      </c>
      <c r="I55" s="25">
        <v>3.5</v>
      </c>
      <c r="J55" s="25">
        <f t="shared" si="10"/>
        <v>0</v>
      </c>
      <c r="K55" s="25">
        <f t="shared" si="11"/>
        <v>315</v>
      </c>
      <c r="L55" s="25"/>
      <c r="M55" s="25">
        <f t="shared" si="12"/>
        <v>315</v>
      </c>
      <c r="N55" s="24">
        <v>15</v>
      </c>
      <c r="O55" s="24">
        <v>20</v>
      </c>
      <c r="P55" s="24"/>
      <c r="Q55" s="24"/>
    </row>
    <row r="56" spans="1:18" x14ac:dyDescent="0.35">
      <c r="A56" s="36" t="s">
        <v>107</v>
      </c>
      <c r="B56" s="18" t="s">
        <v>103</v>
      </c>
      <c r="C56" s="18"/>
      <c r="D56" s="18"/>
      <c r="E56" s="18" t="s">
        <v>86</v>
      </c>
      <c r="F56" s="24">
        <v>9</v>
      </c>
      <c r="G56" s="25">
        <v>6</v>
      </c>
      <c r="H56" s="24">
        <v>3</v>
      </c>
      <c r="I56" s="24">
        <v>2</v>
      </c>
      <c r="J56" s="25">
        <f t="shared" si="10"/>
        <v>276</v>
      </c>
      <c r="K56" s="25">
        <f t="shared" si="11"/>
        <v>90</v>
      </c>
      <c r="L56" s="25"/>
      <c r="M56" s="25">
        <f t="shared" si="12"/>
        <v>366</v>
      </c>
      <c r="N56" s="24">
        <v>15</v>
      </c>
      <c r="O56" s="24">
        <v>20</v>
      </c>
      <c r="P56" s="24">
        <v>120</v>
      </c>
      <c r="Q56" s="24"/>
    </row>
    <row r="57" spans="1:18" x14ac:dyDescent="0.35">
      <c r="A57" s="36"/>
      <c r="B57" s="18" t="s">
        <v>104</v>
      </c>
      <c r="C57" s="18"/>
      <c r="D57" s="18"/>
      <c r="E57" s="18" t="s">
        <v>87</v>
      </c>
      <c r="F57" s="24">
        <v>20</v>
      </c>
      <c r="G57" s="25">
        <v>20</v>
      </c>
      <c r="H57" s="24">
        <v>0</v>
      </c>
      <c r="I57" s="24">
        <v>2</v>
      </c>
      <c r="J57" s="25">
        <f t="shared" si="10"/>
        <v>920</v>
      </c>
      <c r="K57" s="25">
        <f t="shared" si="11"/>
        <v>0</v>
      </c>
      <c r="L57" s="25"/>
      <c r="M57" s="25">
        <f t="shared" si="12"/>
        <v>920</v>
      </c>
      <c r="N57" s="24">
        <v>15</v>
      </c>
      <c r="O57" s="24">
        <v>20</v>
      </c>
      <c r="P57" s="24">
        <v>80</v>
      </c>
      <c r="Q57" s="24">
        <v>40</v>
      </c>
    </row>
    <row r="58" spans="1:18" x14ac:dyDescent="0.35">
      <c r="A58" s="36"/>
      <c r="B58" s="18" t="s">
        <v>105</v>
      </c>
      <c r="C58" s="18"/>
      <c r="D58" s="18"/>
      <c r="E58" s="18" t="s">
        <v>113</v>
      </c>
      <c r="F58" s="24">
        <v>29</v>
      </c>
      <c r="G58" s="25">
        <v>26</v>
      </c>
      <c r="H58" s="24">
        <v>3</v>
      </c>
      <c r="I58" s="24">
        <v>1.5</v>
      </c>
      <c r="J58" s="25">
        <f t="shared" si="10"/>
        <v>897</v>
      </c>
      <c r="K58" s="25">
        <f t="shared" si="11"/>
        <v>67.5</v>
      </c>
      <c r="L58" s="25"/>
      <c r="M58" s="25">
        <f t="shared" si="12"/>
        <v>964.5</v>
      </c>
      <c r="N58" s="24">
        <v>15</v>
      </c>
      <c r="O58" s="24">
        <v>20</v>
      </c>
      <c r="P58" s="24"/>
      <c r="Q58" s="24"/>
    </row>
    <row r="59" spans="1:18" x14ac:dyDescent="0.35">
      <c r="A59" s="37"/>
      <c r="B59" s="18" t="s">
        <v>106</v>
      </c>
      <c r="C59" s="18"/>
      <c r="D59" s="18"/>
      <c r="E59" s="18" t="s">
        <v>113</v>
      </c>
      <c r="F59" s="24">
        <v>29</v>
      </c>
      <c r="G59" s="25">
        <v>26</v>
      </c>
      <c r="H59" s="24">
        <v>3</v>
      </c>
      <c r="I59" s="24">
        <v>1</v>
      </c>
      <c r="J59" s="25">
        <f t="shared" si="10"/>
        <v>598</v>
      </c>
      <c r="K59" s="25">
        <f t="shared" si="11"/>
        <v>45</v>
      </c>
      <c r="L59" s="25"/>
      <c r="M59" s="25">
        <f t="shared" si="12"/>
        <v>643</v>
      </c>
      <c r="N59" s="24">
        <v>15</v>
      </c>
      <c r="O59" s="24">
        <v>20</v>
      </c>
      <c r="P59" s="24">
        <v>20</v>
      </c>
      <c r="Q59" s="24">
        <v>16</v>
      </c>
    </row>
    <row r="60" spans="1:18" x14ac:dyDescent="0.35">
      <c r="A60" s="30" t="s">
        <v>108</v>
      </c>
      <c r="B60" s="20" t="s">
        <v>110</v>
      </c>
      <c r="C60" s="20"/>
      <c r="D60" s="20"/>
      <c r="E60" s="18" t="s">
        <v>86</v>
      </c>
      <c r="F60" s="24">
        <v>8</v>
      </c>
      <c r="G60" s="25">
        <v>0</v>
      </c>
      <c r="H60" s="24">
        <v>8</v>
      </c>
      <c r="I60" s="24">
        <v>5</v>
      </c>
      <c r="J60" s="25">
        <f t="shared" si="10"/>
        <v>0</v>
      </c>
      <c r="K60" s="25">
        <f t="shared" si="11"/>
        <v>600</v>
      </c>
      <c r="L60" s="25"/>
      <c r="M60" s="25">
        <f t="shared" si="12"/>
        <v>600</v>
      </c>
      <c r="N60" s="24">
        <v>15</v>
      </c>
      <c r="O60" s="24"/>
      <c r="P60" s="24"/>
      <c r="Q60" s="24">
        <v>62</v>
      </c>
    </row>
    <row r="61" spans="1:18" x14ac:dyDescent="0.35">
      <c r="A61" s="53" t="s">
        <v>109</v>
      </c>
      <c r="B61" s="18" t="s">
        <v>111</v>
      </c>
      <c r="C61" s="18"/>
      <c r="D61" s="18"/>
      <c r="E61" s="18" t="s">
        <v>113</v>
      </c>
      <c r="F61" s="24">
        <v>26</v>
      </c>
      <c r="G61" s="25">
        <v>26</v>
      </c>
      <c r="H61" s="24">
        <v>0</v>
      </c>
      <c r="I61" s="24">
        <v>3.25</v>
      </c>
      <c r="J61" s="25">
        <f t="shared" si="10"/>
        <v>1943.5</v>
      </c>
      <c r="K61" s="24">
        <f t="shared" si="11"/>
        <v>0</v>
      </c>
      <c r="L61" s="24"/>
      <c r="M61" s="25">
        <f t="shared" si="12"/>
        <v>1943.5</v>
      </c>
      <c r="N61" s="24">
        <v>15</v>
      </c>
      <c r="O61" s="24">
        <v>24</v>
      </c>
      <c r="P61" s="24"/>
      <c r="Q61" s="24">
        <v>116</v>
      </c>
    </row>
    <row r="62" spans="1:18" x14ac:dyDescent="0.35">
      <c r="A62" s="53"/>
      <c r="B62" s="18" t="s">
        <v>112</v>
      </c>
      <c r="C62" s="18"/>
      <c r="D62" s="18"/>
      <c r="E62" s="18" t="s">
        <v>113</v>
      </c>
      <c r="F62" s="24">
        <v>26</v>
      </c>
      <c r="G62" s="25">
        <v>26</v>
      </c>
      <c r="H62" s="24">
        <v>0</v>
      </c>
      <c r="I62" s="24">
        <v>0.75</v>
      </c>
      <c r="J62" s="25">
        <f t="shared" si="10"/>
        <v>448.5</v>
      </c>
      <c r="K62" s="24">
        <f t="shared" si="11"/>
        <v>0</v>
      </c>
      <c r="L62" s="24"/>
      <c r="M62" s="25">
        <f t="shared" si="12"/>
        <v>448.5</v>
      </c>
      <c r="N62" s="24">
        <v>15</v>
      </c>
      <c r="O62" s="24">
        <v>24</v>
      </c>
      <c r="P62" s="24"/>
      <c r="Q62" s="24">
        <v>29</v>
      </c>
    </row>
    <row r="63" spans="1:18" x14ac:dyDescent="0.35">
      <c r="A63" s="30" t="s">
        <v>114</v>
      </c>
      <c r="B63" s="18" t="s">
        <v>116</v>
      </c>
      <c r="C63" s="18"/>
      <c r="D63" s="18"/>
      <c r="E63" s="18" t="s">
        <v>86</v>
      </c>
      <c r="F63" s="24">
        <v>9</v>
      </c>
      <c r="G63" s="25">
        <v>0</v>
      </c>
      <c r="H63" s="24">
        <v>9</v>
      </c>
      <c r="I63" s="24">
        <v>2.5</v>
      </c>
      <c r="J63" s="25">
        <f t="shared" si="10"/>
        <v>0</v>
      </c>
      <c r="K63" s="24">
        <f t="shared" si="11"/>
        <v>337.5</v>
      </c>
      <c r="L63" s="24"/>
      <c r="M63" s="25">
        <f t="shared" si="12"/>
        <v>337.5</v>
      </c>
      <c r="N63" s="24">
        <v>15</v>
      </c>
      <c r="O63" s="24">
        <v>23</v>
      </c>
      <c r="P63" s="24"/>
      <c r="Q63" s="24"/>
      <c r="R63" t="s">
        <v>119</v>
      </c>
    </row>
    <row r="64" spans="1:18" x14ac:dyDescent="0.35">
      <c r="B64" s="18" t="s">
        <v>117</v>
      </c>
      <c r="C64" s="18"/>
      <c r="D64" s="18"/>
      <c r="E64" s="18" t="s">
        <v>86</v>
      </c>
      <c r="F64" s="24">
        <v>9</v>
      </c>
      <c r="G64" s="25">
        <v>0</v>
      </c>
      <c r="H64" s="24">
        <v>9</v>
      </c>
      <c r="I64" s="24">
        <v>1.5</v>
      </c>
      <c r="J64" s="25">
        <f t="shared" si="10"/>
        <v>0</v>
      </c>
      <c r="K64" s="24">
        <f t="shared" si="11"/>
        <v>202.5</v>
      </c>
      <c r="L64" s="24"/>
      <c r="M64" s="25">
        <f t="shared" si="12"/>
        <v>202.5</v>
      </c>
      <c r="N64" s="24">
        <v>15</v>
      </c>
      <c r="O64" s="24">
        <v>23</v>
      </c>
      <c r="P64" s="24"/>
      <c r="Q64" s="24"/>
    </row>
    <row r="65" spans="1:17" x14ac:dyDescent="0.35">
      <c r="A65" s="59" t="s">
        <v>115</v>
      </c>
      <c r="B65" s="18" t="s">
        <v>70</v>
      </c>
      <c r="C65" s="18"/>
      <c r="D65" s="18"/>
      <c r="E65" s="18" t="s">
        <v>87</v>
      </c>
      <c r="F65" s="24">
        <v>20</v>
      </c>
      <c r="G65" s="25">
        <v>20</v>
      </c>
      <c r="H65" s="24">
        <v>0</v>
      </c>
      <c r="I65" s="24">
        <v>4.5</v>
      </c>
      <c r="J65" s="25">
        <f t="shared" si="10"/>
        <v>2070</v>
      </c>
      <c r="K65" s="24">
        <f t="shared" si="11"/>
        <v>0</v>
      </c>
      <c r="L65" s="24"/>
      <c r="M65" s="25">
        <f t="shared" si="12"/>
        <v>2070</v>
      </c>
      <c r="N65" s="24">
        <v>15</v>
      </c>
      <c r="O65" s="24">
        <v>23</v>
      </c>
      <c r="P65" s="24"/>
      <c r="Q65" s="24"/>
    </row>
    <row r="66" spans="1:17" x14ac:dyDescent="0.35">
      <c r="A66" s="60"/>
      <c r="B66" s="18" t="s">
        <v>118</v>
      </c>
      <c r="C66" s="18"/>
      <c r="D66" s="18"/>
      <c r="E66" s="18" t="s">
        <v>86</v>
      </c>
      <c r="F66" s="24">
        <v>9</v>
      </c>
      <c r="G66" s="25">
        <v>0</v>
      </c>
      <c r="H66" s="24">
        <v>9</v>
      </c>
      <c r="I66" s="24">
        <v>3.5</v>
      </c>
      <c r="J66" s="25">
        <f t="shared" si="10"/>
        <v>0</v>
      </c>
      <c r="K66" s="24">
        <f t="shared" si="11"/>
        <v>472.5</v>
      </c>
      <c r="L66" s="24"/>
      <c r="M66" s="25">
        <f t="shared" si="12"/>
        <v>472.5</v>
      </c>
      <c r="N66" s="24">
        <v>15</v>
      </c>
      <c r="O66" s="24">
        <v>23</v>
      </c>
      <c r="P66" s="24"/>
      <c r="Q66" s="24"/>
    </row>
    <row r="67" spans="1:17" x14ac:dyDescent="0.35">
      <c r="A67" s="61" t="s">
        <v>121</v>
      </c>
      <c r="B67" s="18" t="s">
        <v>66</v>
      </c>
      <c r="C67" s="18"/>
      <c r="D67" s="18"/>
      <c r="E67" s="18" t="s">
        <v>86</v>
      </c>
      <c r="F67" s="24">
        <v>9</v>
      </c>
      <c r="G67" s="25">
        <v>0</v>
      </c>
      <c r="H67" s="24">
        <v>9</v>
      </c>
      <c r="I67" s="24">
        <v>1</v>
      </c>
      <c r="J67" s="25">
        <f t="shared" si="10"/>
        <v>0</v>
      </c>
      <c r="K67" s="24">
        <f t="shared" si="11"/>
        <v>135</v>
      </c>
      <c r="L67" s="24"/>
      <c r="M67" s="25">
        <f t="shared" si="12"/>
        <v>135</v>
      </c>
      <c r="N67" s="24">
        <v>13</v>
      </c>
      <c r="O67" s="24">
        <v>24</v>
      </c>
      <c r="P67" s="24"/>
      <c r="Q67" s="24"/>
    </row>
    <row r="68" spans="1:17" x14ac:dyDescent="0.35">
      <c r="A68" s="62"/>
      <c r="B68" s="18" t="s">
        <v>120</v>
      </c>
      <c r="C68" s="18"/>
      <c r="D68" s="18"/>
      <c r="E68" s="18" t="s">
        <v>86</v>
      </c>
      <c r="F68" s="24">
        <v>9</v>
      </c>
      <c r="G68" s="25">
        <v>0</v>
      </c>
      <c r="H68" s="24">
        <v>9</v>
      </c>
      <c r="I68" s="24">
        <v>3</v>
      </c>
      <c r="J68" s="25">
        <f t="shared" si="10"/>
        <v>0</v>
      </c>
      <c r="K68" s="24">
        <f t="shared" si="11"/>
        <v>405</v>
      </c>
      <c r="L68" s="24"/>
      <c r="M68" s="25">
        <f t="shared" si="12"/>
        <v>405</v>
      </c>
      <c r="N68" s="24">
        <v>13</v>
      </c>
      <c r="O68" s="24">
        <v>24</v>
      </c>
      <c r="P68" s="24"/>
      <c r="Q68" s="24"/>
    </row>
    <row r="69" spans="1:17" x14ac:dyDescent="0.35">
      <c r="A69" s="30" t="s">
        <v>122</v>
      </c>
      <c r="B69" s="18" t="s">
        <v>123</v>
      </c>
      <c r="C69" s="18"/>
      <c r="D69" s="18"/>
      <c r="E69" s="18" t="s">
        <v>124</v>
      </c>
      <c r="F69" s="24">
        <v>37</v>
      </c>
      <c r="G69" s="25">
        <v>28</v>
      </c>
      <c r="H69" s="24">
        <v>9</v>
      </c>
      <c r="I69" s="24">
        <v>3</v>
      </c>
      <c r="J69" s="25">
        <f t="shared" si="10"/>
        <v>1932</v>
      </c>
      <c r="K69" s="24">
        <f t="shared" si="11"/>
        <v>405</v>
      </c>
      <c r="L69" s="24"/>
      <c r="M69" s="25">
        <f t="shared" si="12"/>
        <v>2337</v>
      </c>
      <c r="N69" s="24">
        <v>13</v>
      </c>
      <c r="O69" s="24">
        <v>24</v>
      </c>
      <c r="P69" s="24"/>
      <c r="Q69" s="24"/>
    </row>
    <row r="70" spans="1:17" x14ac:dyDescent="0.35">
      <c r="A70" s="53" t="s">
        <v>71</v>
      </c>
      <c r="B70" s="18"/>
      <c r="C70" s="18"/>
      <c r="D70" s="18"/>
      <c r="E70" s="18" t="s">
        <v>86</v>
      </c>
      <c r="F70" s="24">
        <v>23</v>
      </c>
      <c r="G70" s="25">
        <v>0</v>
      </c>
      <c r="H70" s="24">
        <v>23</v>
      </c>
      <c r="I70" s="25">
        <v>1</v>
      </c>
      <c r="J70" s="25">
        <f t="shared" si="10"/>
        <v>0</v>
      </c>
      <c r="K70" s="24">
        <f t="shared" si="11"/>
        <v>345</v>
      </c>
      <c r="L70" s="24"/>
      <c r="M70" s="25">
        <f t="shared" si="12"/>
        <v>345</v>
      </c>
      <c r="N70" s="24">
        <v>13</v>
      </c>
      <c r="O70" s="24">
        <v>22</v>
      </c>
      <c r="P70" s="24"/>
      <c r="Q70" s="24"/>
    </row>
    <row r="71" spans="1:17" x14ac:dyDescent="0.35">
      <c r="A71" s="53"/>
      <c r="B71" s="18"/>
      <c r="C71" s="18"/>
      <c r="D71" s="18"/>
      <c r="E71" s="18" t="s">
        <v>86</v>
      </c>
      <c r="F71" s="24">
        <v>23</v>
      </c>
      <c r="G71" s="25">
        <v>0</v>
      </c>
      <c r="H71" s="24">
        <v>23</v>
      </c>
      <c r="I71" s="24">
        <v>1.5</v>
      </c>
      <c r="J71" s="25">
        <f t="shared" si="10"/>
        <v>0</v>
      </c>
      <c r="K71" s="24">
        <f t="shared" si="11"/>
        <v>517.5</v>
      </c>
      <c r="L71" s="24"/>
      <c r="M71" s="25">
        <f t="shared" si="12"/>
        <v>517.5</v>
      </c>
      <c r="N71" s="24">
        <v>13</v>
      </c>
      <c r="O71" s="24">
        <v>22</v>
      </c>
      <c r="P71" s="24"/>
      <c r="Q71" s="24"/>
    </row>
    <row r="72" spans="1:17" x14ac:dyDescent="0.35">
      <c r="A72" s="53"/>
      <c r="B72" s="18"/>
      <c r="C72" s="18"/>
      <c r="D72" s="18"/>
      <c r="E72" s="18" t="s">
        <v>86</v>
      </c>
      <c r="F72" s="24">
        <v>23</v>
      </c>
      <c r="G72" s="25">
        <v>0</v>
      </c>
      <c r="H72" s="24">
        <v>23</v>
      </c>
      <c r="I72" s="24">
        <v>4</v>
      </c>
      <c r="J72" s="25">
        <f t="shared" si="10"/>
        <v>0</v>
      </c>
      <c r="K72" s="24">
        <f t="shared" si="11"/>
        <v>1380</v>
      </c>
      <c r="L72" s="24"/>
      <c r="M72" s="25">
        <f t="shared" si="12"/>
        <v>1380</v>
      </c>
      <c r="N72" s="24">
        <v>13</v>
      </c>
      <c r="O72" s="24">
        <v>22</v>
      </c>
      <c r="P72" s="24"/>
      <c r="Q72" s="24"/>
    </row>
    <row r="73" spans="1:17" x14ac:dyDescent="0.35">
      <c r="A73" s="9" t="s">
        <v>76</v>
      </c>
      <c r="B73" s="18"/>
      <c r="C73" s="18"/>
      <c r="D73" s="18"/>
      <c r="E73" s="18" t="s">
        <v>87</v>
      </c>
      <c r="F73" s="24">
        <v>27</v>
      </c>
      <c r="G73" s="25">
        <v>27</v>
      </c>
      <c r="H73" s="24">
        <v>0</v>
      </c>
      <c r="I73" s="24">
        <v>6.5</v>
      </c>
      <c r="J73" s="25">
        <f t="shared" si="10"/>
        <v>4036.5</v>
      </c>
      <c r="K73" s="24">
        <f t="shared" si="11"/>
        <v>0</v>
      </c>
      <c r="L73" s="24"/>
      <c r="M73" s="25">
        <f t="shared" si="12"/>
        <v>4036.5</v>
      </c>
      <c r="N73" s="24">
        <v>13</v>
      </c>
      <c r="O73" s="24">
        <v>23</v>
      </c>
      <c r="P73" s="24"/>
      <c r="Q73" s="24"/>
    </row>
    <row r="74" spans="1:17" x14ac:dyDescent="0.35">
      <c r="A74" s="54" t="s">
        <v>73</v>
      </c>
      <c r="B74" s="18" t="s">
        <v>51</v>
      </c>
      <c r="C74" s="18"/>
      <c r="D74" s="18"/>
      <c r="E74" s="18" t="s">
        <v>87</v>
      </c>
      <c r="F74" s="24">
        <v>27</v>
      </c>
      <c r="G74" s="25">
        <v>27</v>
      </c>
      <c r="H74" s="24">
        <v>0</v>
      </c>
      <c r="I74" s="24">
        <v>1.5</v>
      </c>
      <c r="J74" s="25">
        <f t="shared" si="10"/>
        <v>931.5</v>
      </c>
      <c r="K74" s="24">
        <f t="shared" si="11"/>
        <v>0</v>
      </c>
      <c r="L74" s="24"/>
      <c r="M74" s="25">
        <f t="shared" si="12"/>
        <v>931.5</v>
      </c>
      <c r="N74" s="24">
        <v>15</v>
      </c>
      <c r="O74" s="24">
        <v>23</v>
      </c>
      <c r="P74" s="24">
        <v>70</v>
      </c>
      <c r="Q74" s="24"/>
    </row>
    <row r="75" spans="1:17" x14ac:dyDescent="0.35">
      <c r="A75" s="54"/>
      <c r="B75" s="18" t="s">
        <v>52</v>
      </c>
      <c r="C75" s="18"/>
      <c r="D75" s="18"/>
      <c r="E75" s="18" t="s">
        <v>87</v>
      </c>
      <c r="F75" s="24">
        <v>27</v>
      </c>
      <c r="G75" s="24">
        <v>27</v>
      </c>
      <c r="H75" s="24">
        <v>0</v>
      </c>
      <c r="I75" s="24">
        <v>4</v>
      </c>
      <c r="J75" s="25">
        <f t="shared" si="10"/>
        <v>2484</v>
      </c>
      <c r="K75" s="24">
        <f t="shared" si="11"/>
        <v>0</v>
      </c>
      <c r="L75" s="24"/>
      <c r="M75" s="25">
        <f t="shared" si="12"/>
        <v>2484</v>
      </c>
      <c r="N75" s="24">
        <v>15</v>
      </c>
      <c r="O75" s="24">
        <v>23</v>
      </c>
      <c r="P75" s="24">
        <v>20</v>
      </c>
      <c r="Q75" s="24"/>
    </row>
    <row r="76" spans="1:17" x14ac:dyDescent="0.35">
      <c r="A76" s="53" t="s">
        <v>77</v>
      </c>
      <c r="B76" s="18" t="s">
        <v>53</v>
      </c>
      <c r="C76" s="18"/>
      <c r="D76" s="18"/>
      <c r="E76" s="18" t="s">
        <v>87</v>
      </c>
      <c r="F76" s="24">
        <v>26</v>
      </c>
      <c r="G76" s="24">
        <v>26</v>
      </c>
      <c r="H76" s="24">
        <v>0</v>
      </c>
      <c r="I76" s="24">
        <v>1</v>
      </c>
      <c r="J76" s="25">
        <f t="shared" si="10"/>
        <v>598</v>
      </c>
      <c r="K76" s="24">
        <f t="shared" si="11"/>
        <v>0</v>
      </c>
      <c r="L76" s="24"/>
      <c r="M76" s="25">
        <f t="shared" si="12"/>
        <v>598</v>
      </c>
      <c r="N76" s="24">
        <v>13</v>
      </c>
      <c r="O76" s="24">
        <v>28</v>
      </c>
      <c r="P76" s="24"/>
      <c r="Q76" s="24"/>
    </row>
    <row r="77" spans="1:17" x14ac:dyDescent="0.35">
      <c r="A77" s="53"/>
      <c r="B77" s="18" t="s">
        <v>54</v>
      </c>
      <c r="C77" s="18"/>
      <c r="D77" s="18"/>
      <c r="E77" s="18" t="s">
        <v>87</v>
      </c>
      <c r="F77" s="24">
        <v>26</v>
      </c>
      <c r="G77" s="24">
        <v>26</v>
      </c>
      <c r="H77" s="24">
        <v>0</v>
      </c>
      <c r="I77" s="24">
        <v>3</v>
      </c>
      <c r="J77" s="25">
        <f t="shared" si="10"/>
        <v>1794</v>
      </c>
      <c r="K77" s="24">
        <f t="shared" si="11"/>
        <v>0</v>
      </c>
      <c r="L77" s="24"/>
      <c r="M77" s="25">
        <f t="shared" si="12"/>
        <v>1794</v>
      </c>
      <c r="N77" s="24">
        <v>13</v>
      </c>
      <c r="O77" s="24">
        <v>28</v>
      </c>
      <c r="P77" s="24">
        <v>20</v>
      </c>
      <c r="Q77" s="24"/>
    </row>
    <row r="78" spans="1:17" x14ac:dyDescent="0.35">
      <c r="A78" s="9" t="s">
        <v>61</v>
      </c>
      <c r="B78" s="18" t="s">
        <v>80</v>
      </c>
      <c r="C78" s="18"/>
      <c r="D78" s="18"/>
      <c r="E78" s="18" t="s">
        <v>87</v>
      </c>
      <c r="F78" s="24">
        <v>15</v>
      </c>
      <c r="G78" s="24">
        <v>15</v>
      </c>
      <c r="H78" s="24">
        <v>0</v>
      </c>
      <c r="I78" s="24">
        <v>8</v>
      </c>
      <c r="J78" s="25">
        <f t="shared" si="10"/>
        <v>2760</v>
      </c>
      <c r="K78" s="24">
        <f t="shared" si="11"/>
        <v>0</v>
      </c>
      <c r="L78" s="24"/>
      <c r="M78" s="25">
        <f t="shared" si="12"/>
        <v>2760</v>
      </c>
      <c r="N78" s="24">
        <v>13</v>
      </c>
      <c r="O78" s="24">
        <v>30</v>
      </c>
      <c r="P78" s="24"/>
      <c r="Q78" s="24"/>
    </row>
    <row r="79" spans="1:17" x14ac:dyDescent="0.35">
      <c r="A79" s="53" t="s">
        <v>79</v>
      </c>
      <c r="B79" s="18" t="s">
        <v>80</v>
      </c>
      <c r="C79" s="18"/>
      <c r="D79" s="18"/>
      <c r="E79" s="18" t="s">
        <v>87</v>
      </c>
      <c r="F79" s="24">
        <v>31</v>
      </c>
      <c r="G79" s="24">
        <v>31</v>
      </c>
      <c r="H79" s="24">
        <v>0</v>
      </c>
      <c r="I79" s="24">
        <v>3</v>
      </c>
      <c r="J79" s="25">
        <f t="shared" si="10"/>
        <v>2139</v>
      </c>
      <c r="K79" s="24">
        <f t="shared" si="11"/>
        <v>0</v>
      </c>
      <c r="L79" s="24"/>
      <c r="M79" s="25">
        <f t="shared" si="12"/>
        <v>2139</v>
      </c>
      <c r="N79" s="24">
        <v>10</v>
      </c>
      <c r="O79" s="24">
        <v>28</v>
      </c>
      <c r="P79" s="24"/>
      <c r="Q79" s="24"/>
    </row>
    <row r="80" spans="1:17" x14ac:dyDescent="0.35">
      <c r="A80" s="53"/>
      <c r="B80" s="18" t="s">
        <v>81</v>
      </c>
      <c r="C80" s="18"/>
      <c r="D80" s="18"/>
      <c r="E80" s="18" t="s">
        <v>86</v>
      </c>
      <c r="F80" s="24">
        <v>20</v>
      </c>
      <c r="G80" s="24">
        <v>0</v>
      </c>
      <c r="H80" s="24">
        <v>20</v>
      </c>
      <c r="I80" s="24">
        <v>5</v>
      </c>
      <c r="J80" s="25">
        <f t="shared" si="10"/>
        <v>0</v>
      </c>
      <c r="K80" s="24">
        <f t="shared" si="11"/>
        <v>1500</v>
      </c>
      <c r="L80" s="24"/>
      <c r="M80" s="25">
        <f t="shared" si="12"/>
        <v>1500</v>
      </c>
      <c r="N80" s="24">
        <v>10</v>
      </c>
      <c r="O80" s="24">
        <v>28</v>
      </c>
      <c r="P80" s="24"/>
      <c r="Q80" s="24"/>
    </row>
    <row r="81" spans="1:18" ht="15.5" x14ac:dyDescent="0.35">
      <c r="M81" s="22">
        <f>SUM(M52:M80)</f>
        <v>33543</v>
      </c>
    </row>
    <row r="84" spans="1:18" x14ac:dyDescent="0.35">
      <c r="A84" s="31" t="s">
        <v>96</v>
      </c>
      <c r="B84" s="31" t="s">
        <v>97</v>
      </c>
      <c r="C84" s="31"/>
      <c r="D84" s="31"/>
    </row>
    <row r="88" spans="1:18" x14ac:dyDescent="0.35">
      <c r="E88">
        <v>2020</v>
      </c>
      <c r="F88">
        <v>2021</v>
      </c>
      <c r="G88">
        <v>2022</v>
      </c>
      <c r="H88">
        <v>2023</v>
      </c>
      <c r="I88">
        <v>2023</v>
      </c>
      <c r="J88">
        <v>2023</v>
      </c>
      <c r="L88">
        <v>2024</v>
      </c>
      <c r="M88">
        <v>2024</v>
      </c>
      <c r="N88">
        <v>2024</v>
      </c>
      <c r="P88">
        <v>2025</v>
      </c>
      <c r="Q88">
        <v>2025</v>
      </c>
      <c r="R88">
        <v>2025</v>
      </c>
    </row>
    <row r="89" spans="1:18" ht="14.5" customHeight="1" x14ac:dyDescent="0.35">
      <c r="E89" s="58" t="s">
        <v>137</v>
      </c>
      <c r="F89" s="58" t="s">
        <v>137</v>
      </c>
      <c r="G89" s="58" t="s">
        <v>137</v>
      </c>
      <c r="H89" s="58" t="s">
        <v>137</v>
      </c>
      <c r="I89" s="58" t="s">
        <v>144</v>
      </c>
      <c r="J89" s="58" t="s">
        <v>145</v>
      </c>
      <c r="L89" s="58" t="s">
        <v>137</v>
      </c>
      <c r="M89" s="58" t="s">
        <v>144</v>
      </c>
      <c r="N89" s="58" t="s">
        <v>145</v>
      </c>
      <c r="P89" s="58" t="s">
        <v>137</v>
      </c>
      <c r="Q89" s="50" t="s">
        <v>144</v>
      </c>
      <c r="R89" s="50" t="s">
        <v>145</v>
      </c>
    </row>
    <row r="90" spans="1:18" ht="15.5" customHeight="1" x14ac:dyDescent="0.35">
      <c r="A90">
        <v>2023</v>
      </c>
      <c r="B90" s="21" t="s">
        <v>82</v>
      </c>
      <c r="C90" s="21"/>
      <c r="D90" s="21"/>
      <c r="E90" s="58"/>
      <c r="F90" s="58"/>
      <c r="G90" s="58"/>
      <c r="H90" s="58"/>
      <c r="I90" s="58"/>
      <c r="J90" s="58"/>
      <c r="K90">
        <v>2024</v>
      </c>
      <c r="L90" s="58"/>
      <c r="M90" s="58"/>
      <c r="N90" s="67"/>
      <c r="O90">
        <v>2025</v>
      </c>
      <c r="P90" s="58"/>
      <c r="Q90" s="50"/>
      <c r="R90" s="50"/>
    </row>
    <row r="91" spans="1:18" x14ac:dyDescent="0.35">
      <c r="A91" s="49">
        <v>45186</v>
      </c>
      <c r="B91" s="45" t="s">
        <v>100</v>
      </c>
      <c r="C91" s="45"/>
      <c r="D91" s="45"/>
      <c r="E91" s="9"/>
      <c r="F91" s="9"/>
      <c r="G91" s="9">
        <v>148</v>
      </c>
      <c r="H91" s="9"/>
      <c r="I91" s="9">
        <v>40</v>
      </c>
      <c r="J91" s="9"/>
      <c r="K91" s="49">
        <v>45919</v>
      </c>
      <c r="L91" s="9">
        <v>35</v>
      </c>
      <c r="M91" s="9">
        <v>24</v>
      </c>
      <c r="N91" s="9">
        <v>1</v>
      </c>
      <c r="O91" s="9"/>
      <c r="P91" s="9"/>
      <c r="Q91" s="9"/>
      <c r="R91" s="9"/>
    </row>
    <row r="92" spans="1:18" x14ac:dyDescent="0.35">
      <c r="A92" s="49">
        <v>45178</v>
      </c>
      <c r="B92" s="45" t="s">
        <v>57</v>
      </c>
      <c r="C92" s="45"/>
      <c r="D92" s="45"/>
      <c r="E92" s="9"/>
      <c r="F92" s="9"/>
      <c r="G92" s="9">
        <v>110</v>
      </c>
      <c r="H92" s="9">
        <v>161</v>
      </c>
      <c r="I92" s="9">
        <v>24</v>
      </c>
      <c r="J92" s="9">
        <v>1.5</v>
      </c>
      <c r="K92" s="49">
        <v>45918</v>
      </c>
      <c r="L92" s="9">
        <v>64</v>
      </c>
      <c r="M92" s="9">
        <v>24</v>
      </c>
      <c r="N92" s="9">
        <v>1.25</v>
      </c>
      <c r="O92" s="9"/>
      <c r="P92" s="9"/>
      <c r="Q92" s="9"/>
      <c r="R92" s="9"/>
    </row>
    <row r="93" spans="1:18" x14ac:dyDescent="0.35">
      <c r="A93" t="s">
        <v>139</v>
      </c>
      <c r="B93" s="45" t="s">
        <v>49</v>
      </c>
      <c r="C93" s="45"/>
      <c r="D93" s="45"/>
      <c r="E93" s="9"/>
      <c r="F93" s="9"/>
      <c r="G93" s="9">
        <v>33</v>
      </c>
      <c r="H93" s="9">
        <v>50</v>
      </c>
      <c r="I93" s="9">
        <v>7</v>
      </c>
      <c r="J93" s="9">
        <v>1.5</v>
      </c>
      <c r="K93" s="49">
        <v>45917</v>
      </c>
      <c r="L93" s="9">
        <v>20</v>
      </c>
      <c r="M93" s="9">
        <v>9</v>
      </c>
      <c r="N93" s="9">
        <v>2.5</v>
      </c>
      <c r="O93" s="9"/>
      <c r="P93" s="9"/>
      <c r="Q93" s="9"/>
      <c r="R93" s="9"/>
    </row>
    <row r="94" spans="1:18" x14ac:dyDescent="0.35">
      <c r="A94" s="49">
        <v>45179</v>
      </c>
      <c r="B94" s="45" t="s">
        <v>102</v>
      </c>
      <c r="C94" s="45"/>
      <c r="D94" s="45"/>
      <c r="E94" s="9"/>
      <c r="F94" s="9"/>
      <c r="G94" s="9">
        <v>103</v>
      </c>
      <c r="H94" s="9">
        <v>122</v>
      </c>
      <c r="I94" s="9">
        <v>25</v>
      </c>
      <c r="J94" s="9">
        <v>1</v>
      </c>
      <c r="K94" s="49">
        <v>45919</v>
      </c>
      <c r="L94" s="9">
        <v>68</v>
      </c>
      <c r="M94" s="9">
        <v>24</v>
      </c>
      <c r="N94" s="9">
        <v>1.25</v>
      </c>
      <c r="O94" s="9"/>
      <c r="P94" s="9"/>
      <c r="Q94" s="9"/>
      <c r="R94" s="9"/>
    </row>
    <row r="95" spans="1:18" x14ac:dyDescent="0.35">
      <c r="A95" s="49">
        <v>45178</v>
      </c>
      <c r="B95" s="45" t="s">
        <v>103</v>
      </c>
      <c r="C95" s="45"/>
      <c r="D95" s="45"/>
      <c r="E95" s="9"/>
      <c r="F95" s="9"/>
      <c r="G95" s="9">
        <v>137</v>
      </c>
      <c r="H95" s="9">
        <v>166</v>
      </c>
      <c r="I95" s="9">
        <v>25</v>
      </c>
      <c r="J95" s="9">
        <v>1.5</v>
      </c>
      <c r="K95" s="49">
        <v>45918</v>
      </c>
      <c r="L95" s="9">
        <v>46</v>
      </c>
      <c r="M95" s="9">
        <v>24</v>
      </c>
      <c r="N95" s="9">
        <v>1</v>
      </c>
      <c r="O95" s="9"/>
      <c r="P95" s="9"/>
      <c r="Q95" s="9"/>
      <c r="R95" s="9"/>
    </row>
    <row r="96" spans="1:18" x14ac:dyDescent="0.35">
      <c r="A96" t="s">
        <v>142</v>
      </c>
      <c r="B96" s="45" t="s">
        <v>143</v>
      </c>
      <c r="C96" s="45"/>
      <c r="D96" s="45"/>
      <c r="E96" s="9">
        <v>50</v>
      </c>
      <c r="F96" s="9">
        <v>40</v>
      </c>
      <c r="G96" s="9">
        <v>90</v>
      </c>
      <c r="H96" s="9">
        <v>130</v>
      </c>
      <c r="I96" s="9">
        <v>13</v>
      </c>
      <c r="J96" s="9">
        <v>4</v>
      </c>
      <c r="K96" s="49">
        <v>45919</v>
      </c>
      <c r="L96" s="9">
        <v>35</v>
      </c>
      <c r="M96" s="9">
        <v>24</v>
      </c>
      <c r="N96" s="9">
        <v>1.25</v>
      </c>
      <c r="O96" s="9"/>
      <c r="P96" s="9"/>
      <c r="Q96" s="9"/>
      <c r="R96" s="9"/>
    </row>
    <row r="97" spans="1:18" x14ac:dyDescent="0.35">
      <c r="A97" s="49">
        <v>45178</v>
      </c>
      <c r="B97" s="45" t="s">
        <v>58</v>
      </c>
      <c r="C97" s="45"/>
      <c r="D97" s="45"/>
      <c r="E97" s="9"/>
      <c r="F97" s="9"/>
      <c r="G97" s="9">
        <v>100</v>
      </c>
      <c r="H97" s="9">
        <v>153</v>
      </c>
      <c r="I97" s="9">
        <v>25</v>
      </c>
      <c r="J97" s="9">
        <v>1.5</v>
      </c>
      <c r="K97" s="49">
        <v>45919</v>
      </c>
      <c r="L97" s="9">
        <v>57</v>
      </c>
      <c r="M97" s="9">
        <v>24</v>
      </c>
      <c r="N97" s="9">
        <v>1</v>
      </c>
      <c r="O97" s="9"/>
      <c r="P97" s="9"/>
      <c r="Q97" s="9"/>
      <c r="R97" s="9"/>
    </row>
    <row r="98" spans="1:18" x14ac:dyDescent="0.35">
      <c r="A98" s="49">
        <v>45178</v>
      </c>
      <c r="B98" s="20" t="s">
        <v>110</v>
      </c>
      <c r="C98" s="20"/>
      <c r="D98" s="20"/>
      <c r="E98" s="9">
        <v>115</v>
      </c>
      <c r="F98" s="9">
        <v>62</v>
      </c>
      <c r="G98" s="9">
        <v>128</v>
      </c>
      <c r="H98" s="9">
        <v>177</v>
      </c>
      <c r="I98" s="9">
        <v>25</v>
      </c>
      <c r="J98" s="9">
        <v>1.5</v>
      </c>
      <c r="K98" s="49">
        <v>45919</v>
      </c>
      <c r="L98" s="9">
        <v>87</v>
      </c>
      <c r="M98" s="9">
        <v>24</v>
      </c>
      <c r="N98" s="9">
        <v>1.5</v>
      </c>
      <c r="O98" s="9"/>
      <c r="P98" s="9"/>
      <c r="Q98" s="9"/>
      <c r="R98" s="9"/>
    </row>
    <row r="99" spans="1:18" x14ac:dyDescent="0.35">
      <c r="A99" s="49">
        <v>45180</v>
      </c>
      <c r="B99" s="45" t="s">
        <v>116</v>
      </c>
      <c r="C99" s="45"/>
      <c r="D99" s="45"/>
      <c r="E99" s="9"/>
      <c r="F99" s="9"/>
      <c r="G99" s="9">
        <v>156</v>
      </c>
      <c r="H99" s="9">
        <v>235</v>
      </c>
      <c r="I99" s="9">
        <v>25</v>
      </c>
      <c r="J99" s="9">
        <v>2.25</v>
      </c>
      <c r="K99" s="49">
        <v>45920</v>
      </c>
      <c r="L99" s="9">
        <v>85</v>
      </c>
      <c r="M99" s="9">
        <v>24</v>
      </c>
      <c r="N99" s="9">
        <v>1.75</v>
      </c>
      <c r="O99" s="9"/>
      <c r="P99" s="9"/>
      <c r="Q99" s="9"/>
      <c r="R99" s="9"/>
    </row>
    <row r="100" spans="1:18" x14ac:dyDescent="0.35">
      <c r="A100" s="49">
        <v>45181</v>
      </c>
      <c r="B100" s="45" t="s">
        <v>70</v>
      </c>
      <c r="C100" s="45"/>
      <c r="D100" s="45"/>
      <c r="E100" s="9"/>
      <c r="F100" s="9"/>
      <c r="G100" s="9">
        <v>145</v>
      </c>
      <c r="H100" s="9">
        <v>257</v>
      </c>
      <c r="I100" s="9">
        <v>25</v>
      </c>
      <c r="J100" s="9">
        <v>2.2999999999999998</v>
      </c>
      <c r="K100" s="49">
        <v>45920</v>
      </c>
      <c r="L100" s="9">
        <v>81</v>
      </c>
      <c r="M100" s="9">
        <v>24</v>
      </c>
      <c r="N100" s="9">
        <v>1.75</v>
      </c>
      <c r="O100" s="9"/>
      <c r="P100" s="9"/>
      <c r="Q100" s="9"/>
      <c r="R100" s="9"/>
    </row>
    <row r="101" spans="1:18" x14ac:dyDescent="0.35">
      <c r="A101" s="49">
        <v>45179</v>
      </c>
      <c r="B101" s="45" t="s">
        <v>141</v>
      </c>
      <c r="C101" s="45"/>
      <c r="D101" s="45"/>
      <c r="E101" s="9"/>
      <c r="F101" s="9"/>
      <c r="G101" s="9">
        <v>46</v>
      </c>
      <c r="H101" s="9">
        <v>108</v>
      </c>
      <c r="I101" s="9">
        <v>25</v>
      </c>
      <c r="J101" s="9">
        <v>2.5</v>
      </c>
      <c r="K101" s="49">
        <v>45918</v>
      </c>
      <c r="L101" s="9">
        <v>38</v>
      </c>
      <c r="M101" s="9">
        <v>24</v>
      </c>
      <c r="N101" s="9">
        <v>1</v>
      </c>
      <c r="O101" s="9"/>
      <c r="P101" s="9"/>
      <c r="Q101" s="9"/>
      <c r="R101" s="9"/>
    </row>
    <row r="102" spans="1:18" x14ac:dyDescent="0.35">
      <c r="A102" s="49">
        <v>45181</v>
      </c>
      <c r="B102" s="45" t="s">
        <v>140</v>
      </c>
      <c r="C102" s="45"/>
      <c r="D102" s="45"/>
      <c r="E102" s="9"/>
      <c r="F102" s="9"/>
      <c r="G102" s="9">
        <v>90</v>
      </c>
      <c r="H102" s="9">
        <v>152</v>
      </c>
      <c r="I102" s="9">
        <v>25</v>
      </c>
      <c r="J102" s="9">
        <v>1.25</v>
      </c>
      <c r="K102" s="49">
        <v>45920</v>
      </c>
      <c r="L102" s="9">
        <v>35</v>
      </c>
      <c r="M102" s="9">
        <v>24</v>
      </c>
      <c r="N102" s="9">
        <v>1</v>
      </c>
      <c r="O102" s="9"/>
      <c r="P102" s="9"/>
      <c r="Q102" s="9"/>
      <c r="R102" s="9"/>
    </row>
    <row r="103" spans="1:18" x14ac:dyDescent="0.35">
      <c r="A103" t="s">
        <v>152</v>
      </c>
      <c r="B103" s="45" t="s">
        <v>72</v>
      </c>
      <c r="C103" s="45"/>
      <c r="D103" s="45"/>
      <c r="E103" s="9"/>
      <c r="F103" s="9"/>
      <c r="G103" s="9">
        <v>166</v>
      </c>
      <c r="H103" s="9">
        <v>130</v>
      </c>
      <c r="I103" s="9">
        <v>25</v>
      </c>
      <c r="J103" s="9">
        <v>2</v>
      </c>
      <c r="K103" s="49">
        <v>45918</v>
      </c>
      <c r="L103" s="9">
        <v>161</v>
      </c>
      <c r="M103" s="9">
        <v>24</v>
      </c>
      <c r="N103" s="9">
        <v>3</v>
      </c>
      <c r="O103" s="9"/>
      <c r="P103" s="9"/>
      <c r="Q103" s="9"/>
      <c r="R103" s="9"/>
    </row>
    <row r="104" spans="1:18" x14ac:dyDescent="0.35">
      <c r="A104" s="49">
        <v>45180</v>
      </c>
      <c r="B104" s="45" t="s">
        <v>138</v>
      </c>
      <c r="C104" s="45"/>
      <c r="D104" s="45"/>
      <c r="E104" s="9"/>
      <c r="F104" s="9"/>
      <c r="G104" s="9">
        <v>118</v>
      </c>
      <c r="H104" s="9">
        <v>170</v>
      </c>
      <c r="I104" s="9">
        <v>25</v>
      </c>
      <c r="J104" s="9">
        <v>4</v>
      </c>
      <c r="K104" s="49" t="s">
        <v>173</v>
      </c>
      <c r="L104" s="9">
        <v>66</v>
      </c>
      <c r="M104" s="9">
        <v>24</v>
      </c>
      <c r="N104" s="9">
        <v>2</v>
      </c>
      <c r="O104" s="9"/>
      <c r="P104" s="9"/>
      <c r="Q104" s="9"/>
      <c r="R104" s="9"/>
    </row>
    <row r="105" spans="1:18" x14ac:dyDescent="0.35">
      <c r="A105" s="49">
        <v>45181</v>
      </c>
      <c r="B105" s="45" t="s">
        <v>51</v>
      </c>
      <c r="C105" s="45"/>
      <c r="D105" s="45"/>
      <c r="E105" s="9"/>
      <c r="F105" s="9"/>
      <c r="G105" s="9"/>
      <c r="H105" s="9">
        <v>50</v>
      </c>
      <c r="I105" s="9">
        <v>25</v>
      </c>
      <c r="J105" s="9">
        <v>1.75</v>
      </c>
      <c r="K105" s="64">
        <v>45917</v>
      </c>
      <c r="L105" s="65">
        <v>9</v>
      </c>
      <c r="M105" s="65">
        <v>9</v>
      </c>
      <c r="N105" s="65">
        <v>5</v>
      </c>
      <c r="O105" s="9"/>
      <c r="P105" s="9"/>
      <c r="Q105" s="9"/>
      <c r="R105" s="9"/>
    </row>
    <row r="106" spans="1:18" x14ac:dyDescent="0.35">
      <c r="A106" s="49">
        <v>45181</v>
      </c>
      <c r="B106" s="45" t="s">
        <v>52</v>
      </c>
      <c r="C106" s="45"/>
      <c r="D106" s="45"/>
      <c r="E106" s="9"/>
      <c r="F106" s="9"/>
      <c r="G106" s="9"/>
      <c r="H106" s="9">
        <v>35</v>
      </c>
      <c r="I106" s="9">
        <v>25</v>
      </c>
      <c r="J106" s="9"/>
      <c r="K106" s="63"/>
      <c r="L106" s="63"/>
      <c r="M106" s="63"/>
      <c r="N106" s="63"/>
      <c r="O106" s="9"/>
      <c r="P106" s="9"/>
      <c r="Q106" s="9"/>
      <c r="R106" s="9"/>
    </row>
    <row r="107" spans="1:18" x14ac:dyDescent="0.35">
      <c r="A107" s="49">
        <v>45181</v>
      </c>
      <c r="B107" s="45" t="s">
        <v>53</v>
      </c>
      <c r="C107" s="45"/>
      <c r="D107" s="45"/>
      <c r="E107" s="9"/>
      <c r="F107" s="9"/>
      <c r="G107" s="9"/>
      <c r="H107" s="9"/>
      <c r="I107" s="9">
        <v>25</v>
      </c>
      <c r="J107" s="9"/>
      <c r="K107" s="63"/>
      <c r="L107" s="63"/>
      <c r="M107" s="63"/>
      <c r="N107" s="63"/>
      <c r="O107" s="9"/>
      <c r="P107" s="9"/>
      <c r="Q107" s="9"/>
      <c r="R107" s="9"/>
    </row>
    <row r="108" spans="1:18" x14ac:dyDescent="0.35">
      <c r="A108" s="49">
        <v>45182</v>
      </c>
      <c r="B108" s="45" t="s">
        <v>54</v>
      </c>
      <c r="C108" s="45"/>
      <c r="D108" s="45"/>
      <c r="E108" s="9"/>
      <c r="F108" s="9"/>
      <c r="G108" s="9"/>
      <c r="H108" s="9">
        <v>32</v>
      </c>
      <c r="I108" s="9">
        <v>25</v>
      </c>
      <c r="J108" s="9"/>
      <c r="K108" s="63"/>
      <c r="L108" s="66"/>
      <c r="M108" s="66"/>
      <c r="N108" s="66"/>
      <c r="O108" s="9"/>
      <c r="P108" s="9"/>
      <c r="Q108" s="9"/>
      <c r="R108" s="9"/>
    </row>
    <row r="109" spans="1:18" x14ac:dyDescent="0.35">
      <c r="A109" s="49">
        <v>45185</v>
      </c>
      <c r="B109" s="45" t="s">
        <v>80</v>
      </c>
      <c r="C109" s="45"/>
      <c r="D109" s="45"/>
      <c r="E109" s="9"/>
      <c r="F109" s="9"/>
      <c r="G109" s="9"/>
      <c r="H109" s="9"/>
      <c r="I109" s="9">
        <v>40</v>
      </c>
      <c r="J109" s="9"/>
      <c r="L109" s="9">
        <v>170</v>
      </c>
      <c r="M109" s="9">
        <v>24</v>
      </c>
      <c r="N109" s="9"/>
      <c r="O109" s="9"/>
      <c r="P109" s="9"/>
      <c r="Q109" s="9"/>
      <c r="R109" s="9"/>
    </row>
    <row r="110" spans="1:18" x14ac:dyDescent="0.35">
      <c r="A110" s="49">
        <v>45185</v>
      </c>
      <c r="B110" s="45" t="s">
        <v>80</v>
      </c>
      <c r="C110" s="45"/>
      <c r="D110" s="45"/>
      <c r="E110" s="9"/>
      <c r="F110" s="9"/>
      <c r="G110" s="9"/>
      <c r="H110" s="9"/>
      <c r="I110" s="9">
        <v>40</v>
      </c>
      <c r="J110" s="9"/>
      <c r="L110" s="9"/>
      <c r="M110" s="9"/>
      <c r="N110" s="9"/>
      <c r="O110" s="9"/>
      <c r="P110" s="9"/>
      <c r="Q110" s="9"/>
      <c r="R110" s="9"/>
    </row>
    <row r="111" spans="1:18" x14ac:dyDescent="0.35">
      <c r="A111" s="49">
        <v>45186</v>
      </c>
      <c r="B111" s="45" t="s">
        <v>81</v>
      </c>
      <c r="C111" s="45"/>
      <c r="D111" s="45"/>
      <c r="E111" s="9"/>
      <c r="F111" s="9"/>
      <c r="G111" s="9"/>
      <c r="H111" s="9"/>
      <c r="I111" s="9">
        <v>40</v>
      </c>
      <c r="J111" s="9"/>
      <c r="K111" s="49" t="s">
        <v>172</v>
      </c>
      <c r="L111" s="9">
        <v>420</v>
      </c>
      <c r="M111" s="9">
        <v>24</v>
      </c>
      <c r="N111" s="9">
        <v>6</v>
      </c>
      <c r="O111" s="9"/>
      <c r="P111" s="9"/>
      <c r="Q111" s="9"/>
      <c r="R111" s="9"/>
    </row>
    <row r="112" spans="1:18" x14ac:dyDescent="0.35">
      <c r="A112" s="49">
        <v>45182</v>
      </c>
      <c r="B112" s="45" t="s">
        <v>155</v>
      </c>
      <c r="C112" s="45"/>
      <c r="D112" s="45"/>
      <c r="E112" s="9"/>
      <c r="F112" s="9"/>
      <c r="G112" s="9"/>
      <c r="H112" s="9">
        <v>5</v>
      </c>
      <c r="I112" s="9"/>
      <c r="J112" s="9"/>
      <c r="K112" t="s">
        <v>174</v>
      </c>
      <c r="L112" s="9">
        <v>316</v>
      </c>
      <c r="M112" s="9">
        <v>24</v>
      </c>
      <c r="N112" s="9" t="s">
        <v>175</v>
      </c>
      <c r="O112" s="9"/>
      <c r="P112" s="9"/>
      <c r="Q112" s="9"/>
      <c r="R112" s="9"/>
    </row>
    <row r="113" spans="1:18" x14ac:dyDescent="0.35">
      <c r="A113" s="49">
        <v>45182</v>
      </c>
      <c r="B113" s="45" t="s">
        <v>156</v>
      </c>
      <c r="C113" s="45"/>
      <c r="D113" s="45"/>
      <c r="E113" s="9"/>
      <c r="F113" s="9"/>
      <c r="G113" s="9">
        <v>249</v>
      </c>
      <c r="H113" s="9">
        <v>287</v>
      </c>
      <c r="I113" s="9">
        <v>25</v>
      </c>
      <c r="J113" s="9">
        <v>5</v>
      </c>
      <c r="L113" s="9"/>
      <c r="M113" s="9"/>
      <c r="N113" s="9"/>
      <c r="O113" s="9"/>
      <c r="P113" s="9"/>
      <c r="Q113" s="9"/>
      <c r="R113" s="9"/>
    </row>
    <row r="114" spans="1:18" x14ac:dyDescent="0.35">
      <c r="A114" t="s">
        <v>154</v>
      </c>
      <c r="B114" s="18" t="s">
        <v>153</v>
      </c>
      <c r="C114" s="18"/>
      <c r="D114" s="18"/>
      <c r="E114" s="9"/>
      <c r="F114" s="9"/>
      <c r="G114" s="9"/>
      <c r="H114" s="9"/>
      <c r="I114" s="9"/>
      <c r="J114" s="9"/>
      <c r="K114" t="s">
        <v>171</v>
      </c>
      <c r="L114" s="9"/>
      <c r="M114" s="9"/>
      <c r="N114" s="9"/>
      <c r="O114" s="9"/>
      <c r="P114" s="9"/>
      <c r="Q114" s="9"/>
      <c r="R114" s="9"/>
    </row>
  </sheetData>
  <mergeCells count="24">
    <mergeCell ref="N89:N90"/>
    <mergeCell ref="P89:P90"/>
    <mergeCell ref="K105:K108"/>
    <mergeCell ref="L105:L108"/>
    <mergeCell ref="M105:M108"/>
    <mergeCell ref="N105:N108"/>
    <mergeCell ref="L89:L90"/>
    <mergeCell ref="M89:M90"/>
    <mergeCell ref="G16:H16"/>
    <mergeCell ref="P50:P51"/>
    <mergeCell ref="Q50:Q51"/>
    <mergeCell ref="A61:A62"/>
    <mergeCell ref="A70:A72"/>
    <mergeCell ref="I89:I90"/>
    <mergeCell ref="J89:J90"/>
    <mergeCell ref="A74:A75"/>
    <mergeCell ref="A76:A77"/>
    <mergeCell ref="A65:A66"/>
    <mergeCell ref="A67:A68"/>
    <mergeCell ref="E89:E90"/>
    <mergeCell ref="F89:F90"/>
    <mergeCell ref="G89:G90"/>
    <mergeCell ref="H89:H90"/>
    <mergeCell ref="A79:A80"/>
  </mergeCells>
  <phoneticPr fontId="7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EC06-45A1-4823-B18B-935EDDFD25B7}">
  <sheetPr>
    <pageSetUpPr fitToPage="1"/>
  </sheetPr>
  <dimension ref="A1:M40"/>
  <sheetViews>
    <sheetView tabSelected="1" workbookViewId="0">
      <selection sqref="A1:M40"/>
    </sheetView>
  </sheetViews>
  <sheetFormatPr baseColWidth="10" defaultRowHeight="14.5" x14ac:dyDescent="0.35"/>
  <cols>
    <col min="1" max="1" width="32.7265625" bestFit="1" customWidth="1"/>
    <col min="2" max="2" width="14.90625" customWidth="1"/>
  </cols>
  <sheetData>
    <row r="1" spans="1:13" ht="15" thickBot="1" x14ac:dyDescent="0.4">
      <c r="A1">
        <v>0</v>
      </c>
    </row>
    <row r="2" spans="1:13" ht="15" thickBot="1" x14ac:dyDescent="0.4">
      <c r="C2" s="88">
        <v>2023</v>
      </c>
      <c r="D2" s="89"/>
      <c r="E2" s="90"/>
      <c r="F2" s="69"/>
      <c r="G2" s="93">
        <v>2024</v>
      </c>
      <c r="H2" s="94"/>
      <c r="I2" s="95"/>
      <c r="J2" s="75"/>
      <c r="K2" s="110">
        <v>2025</v>
      </c>
      <c r="L2" s="111"/>
      <c r="M2" s="112"/>
    </row>
    <row r="3" spans="1:13" ht="29.5" customHeight="1" thickBot="1" x14ac:dyDescent="0.4">
      <c r="B3" s="81"/>
      <c r="C3" s="82" t="s">
        <v>137</v>
      </c>
      <c r="D3" s="82" t="s">
        <v>144</v>
      </c>
      <c r="E3" s="82" t="s">
        <v>145</v>
      </c>
      <c r="F3" s="96"/>
      <c r="G3" s="97" t="s">
        <v>137</v>
      </c>
      <c r="H3" s="97" t="s">
        <v>144</v>
      </c>
      <c r="I3" s="97" t="s">
        <v>145</v>
      </c>
      <c r="J3" s="113"/>
      <c r="K3" s="114" t="s">
        <v>137</v>
      </c>
      <c r="L3" s="114" t="s">
        <v>144</v>
      </c>
      <c r="M3" s="123" t="s">
        <v>145</v>
      </c>
    </row>
    <row r="4" spans="1:13" ht="15.5" x14ac:dyDescent="0.35">
      <c r="A4" s="77" t="s">
        <v>82</v>
      </c>
      <c r="B4" s="83">
        <v>2023</v>
      </c>
      <c r="C4" s="84"/>
      <c r="D4" s="84"/>
      <c r="E4" s="84"/>
      <c r="F4" s="98">
        <v>2024</v>
      </c>
      <c r="G4" s="99"/>
      <c r="H4" s="99"/>
      <c r="I4" s="70"/>
      <c r="J4" s="115">
        <v>2025</v>
      </c>
      <c r="K4" s="116"/>
      <c r="L4" s="122"/>
      <c r="M4" s="124"/>
    </row>
    <row r="5" spans="1:13" x14ac:dyDescent="0.35">
      <c r="A5" s="78" t="s">
        <v>100</v>
      </c>
      <c r="B5" s="85">
        <v>45186</v>
      </c>
      <c r="C5" s="68"/>
      <c r="D5" s="29">
        <v>40</v>
      </c>
      <c r="E5" s="91"/>
      <c r="F5" s="100">
        <v>45919</v>
      </c>
      <c r="G5" s="71">
        <v>35</v>
      </c>
      <c r="H5" s="71">
        <v>24</v>
      </c>
      <c r="I5" s="105">
        <v>1</v>
      </c>
      <c r="J5" s="117"/>
      <c r="K5" s="76"/>
      <c r="L5" s="76"/>
      <c r="M5" s="118"/>
    </row>
    <row r="6" spans="1:13" x14ac:dyDescent="0.35">
      <c r="A6" s="78" t="s">
        <v>57</v>
      </c>
      <c r="B6" s="85">
        <v>45178</v>
      </c>
      <c r="C6" s="68">
        <v>161</v>
      </c>
      <c r="D6" s="68">
        <v>24</v>
      </c>
      <c r="E6" s="91">
        <v>1.5</v>
      </c>
      <c r="F6" s="100">
        <v>45918</v>
      </c>
      <c r="G6" s="71">
        <v>64</v>
      </c>
      <c r="H6" s="71">
        <v>24</v>
      </c>
      <c r="I6" s="105">
        <v>1.25</v>
      </c>
      <c r="J6" s="117"/>
      <c r="K6" s="76"/>
      <c r="L6" s="76"/>
      <c r="M6" s="118"/>
    </row>
    <row r="7" spans="1:13" x14ac:dyDescent="0.35">
      <c r="A7" s="78" t="s">
        <v>49</v>
      </c>
      <c r="B7" s="83" t="s">
        <v>139</v>
      </c>
      <c r="C7" s="68">
        <v>50</v>
      </c>
      <c r="D7" s="126">
        <v>7</v>
      </c>
      <c r="E7" s="91">
        <v>1.5</v>
      </c>
      <c r="F7" s="100">
        <v>45917</v>
      </c>
      <c r="G7" s="71">
        <v>20</v>
      </c>
      <c r="H7" s="127">
        <v>9</v>
      </c>
      <c r="I7" s="105">
        <v>2.5</v>
      </c>
      <c r="J7" s="117"/>
      <c r="K7" s="76"/>
      <c r="L7" s="131"/>
      <c r="M7" s="118"/>
    </row>
    <row r="8" spans="1:13" x14ac:dyDescent="0.35">
      <c r="A8" s="78" t="s">
        <v>102</v>
      </c>
      <c r="B8" s="85">
        <v>45179</v>
      </c>
      <c r="C8" s="68">
        <v>122</v>
      </c>
      <c r="D8" s="68">
        <v>25</v>
      </c>
      <c r="E8" s="91">
        <v>1</v>
      </c>
      <c r="F8" s="100">
        <v>45919</v>
      </c>
      <c r="G8" s="71">
        <v>68</v>
      </c>
      <c r="H8" s="71">
        <v>24</v>
      </c>
      <c r="I8" s="105">
        <v>1.25</v>
      </c>
      <c r="J8" s="117"/>
      <c r="K8" s="76"/>
      <c r="L8" s="76"/>
      <c r="M8" s="118"/>
    </row>
    <row r="9" spans="1:13" x14ac:dyDescent="0.35">
      <c r="A9" s="78" t="s">
        <v>103</v>
      </c>
      <c r="B9" s="85">
        <v>45178</v>
      </c>
      <c r="C9" s="68">
        <v>166</v>
      </c>
      <c r="D9" s="68">
        <v>25</v>
      </c>
      <c r="E9" s="91">
        <v>1.5</v>
      </c>
      <c r="F9" s="100">
        <v>45918</v>
      </c>
      <c r="G9" s="71">
        <v>46</v>
      </c>
      <c r="H9" s="71">
        <v>24</v>
      </c>
      <c r="I9" s="105">
        <v>1</v>
      </c>
      <c r="J9" s="117"/>
      <c r="K9" s="76"/>
      <c r="L9" s="76"/>
      <c r="M9" s="118"/>
    </row>
    <row r="10" spans="1:13" x14ac:dyDescent="0.35">
      <c r="A10" s="78" t="s">
        <v>143</v>
      </c>
      <c r="B10" s="83" t="s">
        <v>142</v>
      </c>
      <c r="C10" s="68">
        <v>130</v>
      </c>
      <c r="D10" s="126">
        <v>13</v>
      </c>
      <c r="E10" s="91">
        <v>4</v>
      </c>
      <c r="F10" s="100">
        <v>45919</v>
      </c>
      <c r="G10" s="71">
        <v>35</v>
      </c>
      <c r="H10" s="71">
        <v>24</v>
      </c>
      <c r="I10" s="105">
        <v>1.25</v>
      </c>
      <c r="J10" s="117"/>
      <c r="K10" s="76"/>
      <c r="L10" s="76"/>
      <c r="M10" s="118"/>
    </row>
    <row r="11" spans="1:13" x14ac:dyDescent="0.35">
      <c r="A11" s="78" t="s">
        <v>58</v>
      </c>
      <c r="B11" s="85">
        <v>45178</v>
      </c>
      <c r="C11" s="68">
        <v>153</v>
      </c>
      <c r="D11" s="68">
        <v>25</v>
      </c>
      <c r="E11" s="91">
        <v>1.5</v>
      </c>
      <c r="F11" s="100">
        <v>45919</v>
      </c>
      <c r="G11" s="71">
        <v>57</v>
      </c>
      <c r="H11" s="71">
        <v>24</v>
      </c>
      <c r="I11" s="105">
        <v>1</v>
      </c>
      <c r="J11" s="117"/>
      <c r="K11" s="76"/>
      <c r="L11" s="76"/>
      <c r="M11" s="118"/>
    </row>
    <row r="12" spans="1:13" x14ac:dyDescent="0.35">
      <c r="A12" s="79" t="s">
        <v>110</v>
      </c>
      <c r="B12" s="85">
        <v>45178</v>
      </c>
      <c r="C12" s="68">
        <v>177</v>
      </c>
      <c r="D12" s="68">
        <v>25</v>
      </c>
      <c r="E12" s="91">
        <v>1.5</v>
      </c>
      <c r="F12" s="100">
        <v>45919</v>
      </c>
      <c r="G12" s="71">
        <v>87</v>
      </c>
      <c r="H12" s="71">
        <v>24</v>
      </c>
      <c r="I12" s="105">
        <v>1.5</v>
      </c>
      <c r="J12" s="117"/>
      <c r="K12" s="76"/>
      <c r="L12" s="131"/>
      <c r="M12" s="118"/>
    </row>
    <row r="13" spans="1:13" x14ac:dyDescent="0.35">
      <c r="A13" s="78" t="s">
        <v>116</v>
      </c>
      <c r="B13" s="85">
        <v>45180</v>
      </c>
      <c r="C13" s="68">
        <v>235</v>
      </c>
      <c r="D13" s="68">
        <v>25</v>
      </c>
      <c r="E13" s="91">
        <v>2.25</v>
      </c>
      <c r="F13" s="100">
        <v>45920</v>
      </c>
      <c r="G13" s="71">
        <v>85</v>
      </c>
      <c r="H13" s="71">
        <v>24</v>
      </c>
      <c r="I13" s="105">
        <v>1.75</v>
      </c>
      <c r="J13" s="117"/>
      <c r="K13" s="76"/>
      <c r="L13" s="76"/>
      <c r="M13" s="118"/>
    </row>
    <row r="14" spans="1:13" x14ac:dyDescent="0.35">
      <c r="A14" s="78" t="s">
        <v>70</v>
      </c>
      <c r="B14" s="85">
        <v>45181</v>
      </c>
      <c r="C14" s="68">
        <v>257</v>
      </c>
      <c r="D14" s="68">
        <v>25</v>
      </c>
      <c r="E14" s="91">
        <v>2.2999999999999998</v>
      </c>
      <c r="F14" s="100">
        <v>45920</v>
      </c>
      <c r="G14" s="71">
        <v>81</v>
      </c>
      <c r="H14" s="71">
        <v>24</v>
      </c>
      <c r="I14" s="105">
        <v>1.75</v>
      </c>
      <c r="J14" s="117"/>
      <c r="K14" s="76"/>
      <c r="L14" s="76"/>
      <c r="M14" s="118"/>
    </row>
    <row r="15" spans="1:13" x14ac:dyDescent="0.35">
      <c r="A15" s="78" t="s">
        <v>141</v>
      </c>
      <c r="B15" s="85">
        <v>45179</v>
      </c>
      <c r="C15" s="68">
        <v>108</v>
      </c>
      <c r="D15" s="68">
        <v>25</v>
      </c>
      <c r="E15" s="91">
        <v>2.5</v>
      </c>
      <c r="F15" s="100">
        <v>45918</v>
      </c>
      <c r="G15" s="71">
        <v>38</v>
      </c>
      <c r="H15" s="71">
        <v>24</v>
      </c>
      <c r="I15" s="105">
        <v>1</v>
      </c>
      <c r="J15" s="117"/>
      <c r="K15" s="76"/>
      <c r="L15" s="131"/>
      <c r="M15" s="118"/>
    </row>
    <row r="16" spans="1:13" x14ac:dyDescent="0.35">
      <c r="A16" s="78" t="s">
        <v>140</v>
      </c>
      <c r="B16" s="85">
        <v>45181</v>
      </c>
      <c r="C16" s="68">
        <v>152</v>
      </c>
      <c r="D16" s="68">
        <v>25</v>
      </c>
      <c r="E16" s="91">
        <v>1.25</v>
      </c>
      <c r="F16" s="100">
        <v>45920</v>
      </c>
      <c r="G16" s="71">
        <v>35</v>
      </c>
      <c r="H16" s="71">
        <v>24</v>
      </c>
      <c r="I16" s="105">
        <v>1</v>
      </c>
      <c r="J16" s="117"/>
      <c r="K16" s="76"/>
      <c r="L16" s="76"/>
      <c r="M16" s="118"/>
    </row>
    <row r="17" spans="1:13" x14ac:dyDescent="0.35">
      <c r="A17" s="78" t="s">
        <v>177</v>
      </c>
      <c r="B17" s="83" t="s">
        <v>152</v>
      </c>
      <c r="C17" s="68">
        <v>130</v>
      </c>
      <c r="D17" s="68">
        <v>25</v>
      </c>
      <c r="E17" s="91">
        <v>2</v>
      </c>
      <c r="F17" s="100">
        <v>45918</v>
      </c>
      <c r="G17" s="71">
        <v>161</v>
      </c>
      <c r="H17" s="71">
        <v>24</v>
      </c>
      <c r="I17" s="105">
        <v>3</v>
      </c>
      <c r="J17" s="117"/>
      <c r="K17" s="76"/>
      <c r="L17" s="76"/>
      <c r="M17" s="118"/>
    </row>
    <row r="18" spans="1:13" x14ac:dyDescent="0.35">
      <c r="A18" s="78" t="s">
        <v>138</v>
      </c>
      <c r="B18" s="85">
        <v>45180</v>
      </c>
      <c r="C18" s="68">
        <v>170</v>
      </c>
      <c r="D18" s="68">
        <v>25</v>
      </c>
      <c r="E18" s="91">
        <v>4</v>
      </c>
      <c r="F18" s="100" t="s">
        <v>180</v>
      </c>
      <c r="G18" s="71">
        <v>66</v>
      </c>
      <c r="H18" s="71">
        <v>24</v>
      </c>
      <c r="I18" s="105">
        <v>2</v>
      </c>
      <c r="J18" s="117"/>
      <c r="K18" s="76"/>
      <c r="L18" s="76"/>
      <c r="M18" s="118"/>
    </row>
    <row r="19" spans="1:13" x14ac:dyDescent="0.35">
      <c r="A19" s="78" t="s">
        <v>51</v>
      </c>
      <c r="B19" s="85">
        <v>45181</v>
      </c>
      <c r="C19" s="68">
        <v>50</v>
      </c>
      <c r="D19" s="68">
        <v>25</v>
      </c>
      <c r="E19" s="91">
        <v>1.75</v>
      </c>
      <c r="F19" s="101">
        <v>45917</v>
      </c>
      <c r="G19" s="72">
        <v>9</v>
      </c>
      <c r="H19" s="128">
        <v>9</v>
      </c>
      <c r="I19" s="106">
        <v>5</v>
      </c>
      <c r="J19" s="117"/>
      <c r="K19" s="76"/>
      <c r="L19" s="76"/>
      <c r="M19" s="118"/>
    </row>
    <row r="20" spans="1:13" x14ac:dyDescent="0.35">
      <c r="A20" s="78" t="s">
        <v>52</v>
      </c>
      <c r="B20" s="85">
        <v>45181</v>
      </c>
      <c r="C20" s="68">
        <v>35</v>
      </c>
      <c r="D20" s="68">
        <v>25</v>
      </c>
      <c r="E20" s="91"/>
      <c r="F20" s="102"/>
      <c r="G20" s="73"/>
      <c r="H20" s="129"/>
      <c r="I20" s="107"/>
      <c r="J20" s="117"/>
      <c r="K20" s="76"/>
      <c r="L20" s="76"/>
      <c r="M20" s="118"/>
    </row>
    <row r="21" spans="1:13" x14ac:dyDescent="0.35">
      <c r="A21" s="78" t="s">
        <v>53</v>
      </c>
      <c r="B21" s="85">
        <v>45181</v>
      </c>
      <c r="C21" s="68"/>
      <c r="D21" s="68">
        <v>25</v>
      </c>
      <c r="E21" s="91"/>
      <c r="F21" s="102"/>
      <c r="G21" s="73"/>
      <c r="H21" s="129"/>
      <c r="I21" s="107"/>
      <c r="J21" s="117"/>
      <c r="K21" s="76"/>
      <c r="L21" s="76"/>
      <c r="M21" s="118"/>
    </row>
    <row r="22" spans="1:13" x14ac:dyDescent="0.35">
      <c r="A22" s="78" t="s">
        <v>54</v>
      </c>
      <c r="B22" s="85">
        <v>45182</v>
      </c>
      <c r="C22" s="68">
        <v>32</v>
      </c>
      <c r="D22" s="68">
        <v>25</v>
      </c>
      <c r="E22" s="91"/>
      <c r="F22" s="102"/>
      <c r="G22" s="74"/>
      <c r="H22" s="130"/>
      <c r="I22" s="108"/>
      <c r="J22" s="117"/>
      <c r="K22" s="76"/>
      <c r="L22" s="76"/>
      <c r="M22" s="118"/>
    </row>
    <row r="23" spans="1:13" x14ac:dyDescent="0.35">
      <c r="A23" s="78" t="s">
        <v>80</v>
      </c>
      <c r="B23" s="85">
        <v>45185</v>
      </c>
      <c r="C23" s="132">
        <v>355</v>
      </c>
      <c r="D23" s="29">
        <v>40</v>
      </c>
      <c r="E23" s="134"/>
      <c r="F23" s="98"/>
      <c r="G23" s="71">
        <v>170</v>
      </c>
      <c r="H23" s="71">
        <v>24</v>
      </c>
      <c r="I23" s="105"/>
      <c r="J23" s="117"/>
      <c r="K23" s="76"/>
      <c r="L23" s="76"/>
      <c r="M23" s="118"/>
    </row>
    <row r="24" spans="1:13" x14ac:dyDescent="0.35">
      <c r="A24" s="78" t="s">
        <v>80</v>
      </c>
      <c r="B24" s="85">
        <v>45185</v>
      </c>
      <c r="C24" s="133"/>
      <c r="D24" s="29">
        <v>40</v>
      </c>
      <c r="E24" s="135"/>
      <c r="F24" s="98"/>
      <c r="G24" s="71"/>
      <c r="H24" s="71"/>
      <c r="I24" s="105"/>
      <c r="J24" s="117"/>
      <c r="K24" s="76"/>
      <c r="L24" s="76"/>
      <c r="M24" s="118"/>
    </row>
    <row r="25" spans="1:13" x14ac:dyDescent="0.35">
      <c r="A25" s="78" t="s">
        <v>81</v>
      </c>
      <c r="B25" s="85">
        <v>45186</v>
      </c>
      <c r="C25" s="68"/>
      <c r="D25" s="68">
        <v>40</v>
      </c>
      <c r="E25" s="91"/>
      <c r="F25" s="100" t="s">
        <v>172</v>
      </c>
      <c r="G25" s="71">
        <v>420</v>
      </c>
      <c r="H25" s="71">
        <v>24</v>
      </c>
      <c r="I25" s="105">
        <v>6</v>
      </c>
      <c r="J25" s="117"/>
      <c r="K25" s="76"/>
      <c r="L25" s="76"/>
      <c r="M25" s="118"/>
    </row>
    <row r="26" spans="1:13" x14ac:dyDescent="0.35">
      <c r="A26" s="78" t="s">
        <v>155</v>
      </c>
      <c r="B26" s="85">
        <v>45182</v>
      </c>
      <c r="C26" s="68">
        <v>5</v>
      </c>
      <c r="D26" s="68"/>
      <c r="E26" s="91"/>
      <c r="F26" s="98" t="s">
        <v>174</v>
      </c>
      <c r="G26" s="71">
        <v>316</v>
      </c>
      <c r="H26" s="71">
        <v>24</v>
      </c>
      <c r="I26" s="105" t="s">
        <v>175</v>
      </c>
      <c r="J26" s="117"/>
      <c r="K26" s="76"/>
      <c r="L26" s="76"/>
      <c r="M26" s="118"/>
    </row>
    <row r="27" spans="1:13" x14ac:dyDescent="0.35">
      <c r="A27" s="78" t="s">
        <v>156</v>
      </c>
      <c r="B27" s="85">
        <v>45182</v>
      </c>
      <c r="C27" s="68">
        <v>287</v>
      </c>
      <c r="D27" s="68">
        <v>25</v>
      </c>
      <c r="E27" s="91"/>
      <c r="F27" s="98"/>
      <c r="G27" s="71"/>
      <c r="H27" s="71"/>
      <c r="I27" s="105"/>
      <c r="J27" s="117"/>
      <c r="K27" s="76"/>
      <c r="L27" s="76"/>
      <c r="M27" s="118"/>
    </row>
    <row r="28" spans="1:13" ht="15" thickBot="1" x14ac:dyDescent="0.4">
      <c r="A28" s="80" t="s">
        <v>153</v>
      </c>
      <c r="B28" s="86" t="s">
        <v>154</v>
      </c>
      <c r="C28" s="87"/>
      <c r="D28" s="87"/>
      <c r="E28" s="92"/>
      <c r="F28" s="103" t="s">
        <v>171</v>
      </c>
      <c r="G28" s="104"/>
      <c r="H28" s="104"/>
      <c r="I28" s="109"/>
      <c r="J28" s="119"/>
      <c r="K28" s="120"/>
      <c r="L28" s="120"/>
      <c r="M28" s="121"/>
    </row>
    <row r="29" spans="1:13" x14ac:dyDescent="0.35">
      <c r="F29" s="69"/>
      <c r="G29" s="69"/>
      <c r="H29" s="69"/>
      <c r="I29" s="69"/>
    </row>
    <row r="30" spans="1:13" x14ac:dyDescent="0.35">
      <c r="A30" s="125" t="s">
        <v>176</v>
      </c>
    </row>
    <row r="31" spans="1:13" x14ac:dyDescent="0.35">
      <c r="A31" s="125" t="s">
        <v>178</v>
      </c>
    </row>
    <row r="32" spans="1:13" x14ac:dyDescent="0.35">
      <c r="A32" s="125" t="s">
        <v>184</v>
      </c>
    </row>
    <row r="34" spans="1:1" x14ac:dyDescent="0.35">
      <c r="A34" s="125" t="s">
        <v>179</v>
      </c>
    </row>
    <row r="35" spans="1:1" x14ac:dyDescent="0.35">
      <c r="A35" s="125" t="s">
        <v>182</v>
      </c>
    </row>
    <row r="36" spans="1:1" x14ac:dyDescent="0.35">
      <c r="A36" s="125" t="s">
        <v>183</v>
      </c>
    </row>
    <row r="38" spans="1:1" x14ac:dyDescent="0.35">
      <c r="A38" t="s">
        <v>181</v>
      </c>
    </row>
    <row r="39" spans="1:1" x14ac:dyDescent="0.35">
      <c r="A39" t="s">
        <v>185</v>
      </c>
    </row>
    <row r="40" spans="1:1" x14ac:dyDescent="0.35">
      <c r="A40" t="s">
        <v>186</v>
      </c>
    </row>
  </sheetData>
  <mergeCells count="18">
    <mergeCell ref="C2:E2"/>
    <mergeCell ref="G2:I2"/>
    <mergeCell ref="K2:M2"/>
    <mergeCell ref="L3:L4"/>
    <mergeCell ref="M3:M4"/>
    <mergeCell ref="C23:C24"/>
    <mergeCell ref="E23:E24"/>
    <mergeCell ref="G3:G4"/>
    <mergeCell ref="H3:H4"/>
    <mergeCell ref="I3:I4"/>
    <mergeCell ref="K3:K4"/>
    <mergeCell ref="F19:F22"/>
    <mergeCell ref="G19:G22"/>
    <mergeCell ref="H19:H22"/>
    <mergeCell ref="I19:I22"/>
    <mergeCell ref="C3:C4"/>
    <mergeCell ref="D3:D4"/>
    <mergeCell ref="E3:E4"/>
  </mergeCells>
  <pageMargins left="0.7" right="0.7" top="0.75" bottom="0.75" header="0.3" footer="0.3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2019</vt:lpstr>
      <vt:lpstr>2020</vt:lpstr>
      <vt:lpstr>2023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2025-08-19T14:08:41Z</cp:lastPrinted>
  <dcterms:created xsi:type="dcterms:W3CDTF">2020-06-16T15:04:13Z</dcterms:created>
  <dcterms:modified xsi:type="dcterms:W3CDTF">2025-08-19T14:14:57Z</dcterms:modified>
</cp:coreProperties>
</file>