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DRM\"/>
    </mc:Choice>
  </mc:AlternateContent>
  <xr:revisionPtr revIDLastSave="0" documentId="13_ncr:1_{506ABB37-E654-40CA-B379-C8C74A4E5264}" xr6:coauthVersionLast="47" xr6:coauthVersionMax="47" xr10:uidLastSave="{00000000-0000-0000-0000-000000000000}"/>
  <bookViews>
    <workbookView xWindow="-110" yWindow="-110" windowWidth="38620" windowHeight="21100" activeTab="1" xr2:uid="{D0906B9B-AA6F-4017-A275-47B9AF31C269}"/>
  </bookViews>
  <sheets>
    <sheet name="DOMAINE" sheetId="1" r:id="rId1"/>
    <sheet name="NEGO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7" i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I42" i="2"/>
  <c r="S38" i="2"/>
  <c r="D38" i="2" s="1"/>
  <c r="G38" i="2" s="1"/>
  <c r="S39" i="2"/>
  <c r="D39" i="2" s="1"/>
  <c r="G39" i="2" s="1"/>
  <c r="S40" i="2"/>
  <c r="J42" i="2"/>
  <c r="D21" i="1"/>
  <c r="G21" i="1" s="1"/>
  <c r="I21" i="1" s="1"/>
  <c r="D22" i="1"/>
  <c r="G22" i="1" s="1"/>
  <c r="I22" i="1" s="1"/>
  <c r="J22" i="1" s="1"/>
  <c r="N21" i="1"/>
  <c r="N22" i="1"/>
  <c r="K36" i="2"/>
  <c r="L36" i="2" s="1"/>
  <c r="G40" i="2"/>
  <c r="K40" i="2" s="1"/>
  <c r="L40" i="2" s="1"/>
  <c r="S17" i="2"/>
  <c r="U37" i="2"/>
  <c r="S34" i="2"/>
  <c r="D34" i="2" s="1"/>
  <c r="G34" i="2" s="1"/>
  <c r="S35" i="2"/>
  <c r="D35" i="2" s="1"/>
  <c r="G35" i="2" s="1"/>
  <c r="S36" i="2"/>
  <c r="D36" i="2" s="1"/>
  <c r="G36" i="2" s="1"/>
  <c r="S37" i="2"/>
  <c r="D37" i="2" s="1"/>
  <c r="G37" i="2" s="1"/>
  <c r="S30" i="2"/>
  <c r="D30" i="2" s="1"/>
  <c r="G30" i="2" s="1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10" i="2"/>
  <c r="K39" i="2" l="1"/>
  <c r="L39" i="2" s="1"/>
  <c r="K37" i="2"/>
  <c r="L37" i="2" s="1"/>
  <c r="K35" i="2"/>
  <c r="L35" i="2" s="1"/>
  <c r="K38" i="2"/>
  <c r="L38" i="2" s="1"/>
  <c r="K34" i="2"/>
  <c r="L34" i="2" s="1"/>
  <c r="H42" i="2"/>
  <c r="J21" i="1"/>
  <c r="S11" i="2"/>
  <c r="D11" i="2" s="1"/>
  <c r="G11" i="2" s="1"/>
  <c r="S12" i="2"/>
  <c r="D12" i="2" s="1"/>
  <c r="G12" i="2" s="1"/>
  <c r="S13" i="2"/>
  <c r="D13" i="2" s="1"/>
  <c r="G13" i="2" s="1"/>
  <c r="S14" i="2"/>
  <c r="D14" i="2" s="1"/>
  <c r="G14" i="2" s="1"/>
  <c r="S15" i="2"/>
  <c r="D15" i="2" s="1"/>
  <c r="G15" i="2" s="1"/>
  <c r="S16" i="2"/>
  <c r="D16" i="2" s="1"/>
  <c r="G16" i="2" s="1"/>
  <c r="D17" i="2"/>
  <c r="G17" i="2" s="1"/>
  <c r="S18" i="2"/>
  <c r="D18" i="2" s="1"/>
  <c r="G18" i="2" s="1"/>
  <c r="S19" i="2"/>
  <c r="D19" i="2" s="1"/>
  <c r="G19" i="2" s="1"/>
  <c r="S20" i="2"/>
  <c r="D20" i="2" s="1"/>
  <c r="G20" i="2" s="1"/>
  <c r="S21" i="2"/>
  <c r="D21" i="2" s="1"/>
  <c r="G21" i="2" s="1"/>
  <c r="S22" i="2"/>
  <c r="D22" i="2" s="1"/>
  <c r="G22" i="2" s="1"/>
  <c r="S23" i="2"/>
  <c r="D23" i="2" s="1"/>
  <c r="G23" i="2" s="1"/>
  <c r="S24" i="2"/>
  <c r="D24" i="2" s="1"/>
  <c r="G24" i="2" s="1"/>
  <c r="S25" i="2"/>
  <c r="D25" i="2" s="1"/>
  <c r="G25" i="2" s="1"/>
  <c r="K25" i="2" s="1"/>
  <c r="L25" i="2" s="1"/>
  <c r="S26" i="2"/>
  <c r="D26" i="2" s="1"/>
  <c r="G26" i="2" s="1"/>
  <c r="K26" i="2" s="1"/>
  <c r="L26" i="2" s="1"/>
  <c r="S27" i="2"/>
  <c r="D27" i="2" s="1"/>
  <c r="G27" i="2" s="1"/>
  <c r="K27" i="2" s="1"/>
  <c r="L27" i="2" s="1"/>
  <c r="S28" i="2"/>
  <c r="D28" i="2" s="1"/>
  <c r="G28" i="2" s="1"/>
  <c r="K28" i="2" s="1"/>
  <c r="L28" i="2" s="1"/>
  <c r="S29" i="2"/>
  <c r="D29" i="2" s="1"/>
  <c r="G29" i="2" s="1"/>
  <c r="K29" i="2" s="1"/>
  <c r="L29" i="2" s="1"/>
  <c r="S31" i="2"/>
  <c r="D31" i="2" s="1"/>
  <c r="G31" i="2" s="1"/>
  <c r="S32" i="2"/>
  <c r="D32" i="2" s="1"/>
  <c r="G32" i="2" s="1"/>
  <c r="K32" i="2" s="1"/>
  <c r="L32" i="2" s="1"/>
  <c r="S33" i="2"/>
  <c r="D33" i="2" s="1"/>
  <c r="S10" i="2"/>
  <c r="D10" i="2" s="1"/>
  <c r="G10" i="2" s="1"/>
  <c r="G33" i="2" l="1"/>
  <c r="K33" i="2" s="1"/>
  <c r="L33" i="2" s="1"/>
  <c r="D8" i="1"/>
  <c r="D9" i="1"/>
  <c r="G9" i="1" s="1"/>
  <c r="D10" i="1"/>
  <c r="D11" i="1"/>
  <c r="G11" i="1" s="1"/>
  <c r="D12" i="1"/>
  <c r="G12" i="1" s="1"/>
  <c r="D13" i="1"/>
  <c r="G13" i="1" s="1"/>
  <c r="D14" i="1"/>
  <c r="G14" i="1" s="1"/>
  <c r="D15" i="1"/>
  <c r="G15" i="1" s="1"/>
  <c r="D16" i="1"/>
  <c r="G16" i="1" s="1"/>
  <c r="D17" i="1"/>
  <c r="G17" i="1" s="1"/>
  <c r="D18" i="1"/>
  <c r="G18" i="1" s="1"/>
  <c r="D19" i="1"/>
  <c r="G19" i="1" s="1"/>
  <c r="D20" i="1"/>
  <c r="G20" i="1" s="1"/>
  <c r="D7" i="1"/>
  <c r="G7" i="1" s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7" i="1"/>
  <c r="G10" i="1" l="1"/>
  <c r="I10" i="1" s="1"/>
  <c r="J10" i="1" s="1"/>
  <c r="G8" i="1"/>
  <c r="I8" i="1" s="1"/>
  <c r="J8" i="1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30" i="2"/>
  <c r="L30" i="2" s="1"/>
  <c r="K31" i="2"/>
  <c r="L31" i="2" s="1"/>
  <c r="H10" i="2"/>
  <c r="K10" i="2" s="1"/>
  <c r="L10" i="2" s="1"/>
  <c r="I9" i="1"/>
  <c r="J9" i="1" s="1"/>
  <c r="I14" i="1"/>
  <c r="J14" i="1" s="1"/>
  <c r="I15" i="1"/>
  <c r="J15" i="1" s="1"/>
  <c r="I18" i="1"/>
  <c r="J18" i="1" s="1"/>
  <c r="I20" i="1"/>
  <c r="J20" i="1" s="1"/>
  <c r="I7" i="1"/>
  <c r="J7" i="1" s="1"/>
  <c r="I17" i="1" l="1"/>
  <c r="J17" i="1" s="1"/>
  <c r="I11" i="1"/>
  <c r="J11" i="1" s="1"/>
  <c r="I12" i="1"/>
  <c r="J12" i="1" s="1"/>
  <c r="I19" i="1"/>
  <c r="J19" i="1" s="1"/>
  <c r="I16" i="1"/>
  <c r="J16" i="1" s="1"/>
  <c r="I13" i="1"/>
  <c r="J13" i="1" s="1"/>
</calcChain>
</file>

<file path=xl/sharedStrings.xml><?xml version="1.0" encoding="utf-8"?>
<sst xmlns="http://schemas.openxmlformats.org/spreadsheetml/2006/main" count="179" uniqueCount="152">
  <si>
    <t>FAMILLE</t>
  </si>
  <si>
    <t>Hautes cotes de Nuits rouge</t>
  </si>
  <si>
    <t xml:space="preserve"> Bt Commandes préparées</t>
  </si>
  <si>
    <t>Vrac 2021</t>
  </si>
  <si>
    <t>Issu de Xtent en litres</t>
  </si>
  <si>
    <t>converti en litres</t>
  </si>
  <si>
    <t>Total famille a rapprocher</t>
  </si>
  <si>
    <t>BOURGOGNE ROUGE</t>
  </si>
  <si>
    <t>BE1B</t>
  </si>
  <si>
    <t>BG</t>
  </si>
  <si>
    <t>HN</t>
  </si>
  <si>
    <t>CHAMBOLLE MUSIGNY</t>
  </si>
  <si>
    <t>CHB</t>
  </si>
  <si>
    <t>ECHEZEAUX</t>
  </si>
  <si>
    <t>EC</t>
  </si>
  <si>
    <t>RB</t>
  </si>
  <si>
    <t>RICHEBOURG</t>
  </si>
  <si>
    <t>VC</t>
  </si>
  <si>
    <t>VOSNE ROMANEE</t>
  </si>
  <si>
    <t>MOUL</t>
  </si>
  <si>
    <t>MOULIN A VENT</t>
  </si>
  <si>
    <t>BE1C</t>
  </si>
  <si>
    <t>BEAUNE 1ER CRU LES BOUCHEROTTES</t>
  </si>
  <si>
    <t>BEBO</t>
  </si>
  <si>
    <t>PARV</t>
  </si>
  <si>
    <t>POMMARD 1ER CRU LES ARVELETS</t>
  </si>
  <si>
    <t>PPEZ</t>
  </si>
  <si>
    <t>POMMARD 1ER CRU LES PEZEROLLES</t>
  </si>
  <si>
    <t>POMMARD 1ER CRU LES CHANLINS</t>
  </si>
  <si>
    <t>PCHA</t>
  </si>
  <si>
    <t>SG</t>
  </si>
  <si>
    <t xml:space="preserve">SAVIGNY 1ER CRU </t>
  </si>
  <si>
    <t>SAV</t>
  </si>
  <si>
    <t>HNB</t>
  </si>
  <si>
    <t>BOURGOGNE HAUTES COTES DE NUITS BLANC</t>
  </si>
  <si>
    <t>Total famille</t>
  </si>
  <si>
    <t>Isavigne Susp</t>
  </si>
  <si>
    <t>Isavigne Acquitté</t>
  </si>
  <si>
    <t>Usures</t>
  </si>
  <si>
    <t>Total Isavigne</t>
  </si>
  <si>
    <t>Beaune 1er cru rouge</t>
  </si>
  <si>
    <t>BourgogneHautes cotes de nuits rouge</t>
  </si>
  <si>
    <t>Bourgogne rouge</t>
  </si>
  <si>
    <t>Chambolle</t>
  </si>
  <si>
    <t>Chassagne</t>
  </si>
  <si>
    <t>Clos de vougeot</t>
  </si>
  <si>
    <t>Corton</t>
  </si>
  <si>
    <t>Echezeaux</t>
  </si>
  <si>
    <t>Morey st denis</t>
  </si>
  <si>
    <t>Moulin a vent</t>
  </si>
  <si>
    <t>Richebourg</t>
  </si>
  <si>
    <t>Pommard 1er cru</t>
  </si>
  <si>
    <t>Savigny les Beaune</t>
  </si>
  <si>
    <t>Volnay 1er cru</t>
  </si>
  <si>
    <t>Vosne Romanée</t>
  </si>
  <si>
    <t>Gevrey Chambertin</t>
  </si>
  <si>
    <t>Nuits st georges</t>
  </si>
  <si>
    <t>Beaune 1er cru les Montrevenots</t>
  </si>
  <si>
    <t>Nuits st georges 1er cru</t>
  </si>
  <si>
    <t>Morey 1er cru</t>
  </si>
  <si>
    <t>Pommard 1er cru la chaniere</t>
  </si>
  <si>
    <t>Vosne Romanée 1er cru les Suchots</t>
  </si>
  <si>
    <t>Chambolle 1er cru les fuées</t>
  </si>
  <si>
    <t>Ladoix Rouge</t>
  </si>
  <si>
    <t>GevreyChambertin 1er cru combe aux moines</t>
  </si>
  <si>
    <t>Cotes de Nuits</t>
  </si>
  <si>
    <t>Ecart</t>
  </si>
  <si>
    <t>CHM</t>
  </si>
  <si>
    <t>CV</t>
  </si>
  <si>
    <t>COBL</t>
  </si>
  <si>
    <t>MSD</t>
  </si>
  <si>
    <t>NSG</t>
  </si>
  <si>
    <t>P1C</t>
  </si>
  <si>
    <t>VOFR</t>
  </si>
  <si>
    <t>Il faut regarder les 3000 qui ne sont pas "prelevées" et du coup on peut les retrancher du total en litres</t>
  </si>
  <si>
    <t>GEV</t>
  </si>
  <si>
    <t>B1CB</t>
  </si>
  <si>
    <t>BEAUNE 1ER CRU LES MONTREVENOTS</t>
  </si>
  <si>
    <t>ISAVIGNE</t>
  </si>
  <si>
    <t>Difference</t>
  </si>
  <si>
    <t>AVEC XTENT</t>
  </si>
  <si>
    <t>NSG1</t>
  </si>
  <si>
    <t>MSD1</t>
  </si>
  <si>
    <t>P1CA</t>
  </si>
  <si>
    <t>VSUC</t>
  </si>
  <si>
    <t>CHBF</t>
  </si>
  <si>
    <t>LADOIX</t>
  </si>
  <si>
    <t>GEVREY1</t>
  </si>
  <si>
    <t>CDNV</t>
  </si>
  <si>
    <t>CHBE</t>
  </si>
  <si>
    <t>MISE EN BT POUR CPA</t>
  </si>
  <si>
    <t>PRELEVEE</t>
  </si>
  <si>
    <t>EN BT</t>
  </si>
  <si>
    <t>EN NEGOCE</t>
  </si>
  <si>
    <t>PASSEES</t>
  </si>
  <si>
    <t>EN L</t>
  </si>
  <si>
    <t>Dans Xtent</t>
  </si>
  <si>
    <t>ecarts au final</t>
  </si>
  <si>
    <t>LES 3000</t>
  </si>
  <si>
    <t>PRELEVEES</t>
  </si>
  <si>
    <t>AF</t>
  </si>
  <si>
    <t>CODE NG</t>
  </si>
  <si>
    <t xml:space="preserve">CODE </t>
  </si>
  <si>
    <t>HCB</t>
  </si>
  <si>
    <t xml:space="preserve">baisser de 53 bt pour pal 176 donc de 39,75l </t>
  </si>
  <si>
    <t>CREMANT</t>
  </si>
  <si>
    <t>3044 ET 3163 POUR 45 BT NE DEVRAIENT PAS ETRE LA</t>
  </si>
  <si>
    <t>EN TROP LES GEV 17</t>
  </si>
  <si>
    <t>500 ET 500 BT DONC 1000 BT SOIT 750 LITRES</t>
  </si>
  <si>
    <t xml:space="preserve">POUR LES MOUL ON DOIT RAJOUTER 2 PALETTES DANS XTENT </t>
  </si>
  <si>
    <t>Charmes chambertin</t>
  </si>
  <si>
    <t>Hautes Cotes de Nuits blancs</t>
  </si>
  <si>
    <t>STOCK EN 3173 APRES ECLATEMENT EN MAI</t>
  </si>
  <si>
    <t>POUR 33,75</t>
  </si>
  <si>
    <t>POUR 22,5</t>
  </si>
  <si>
    <t>3BT POUR 2,25</t>
  </si>
  <si>
    <t>On peut rajouter 45 bt prepareee en ng pour vc soit 381 au lieuy de 336</t>
  </si>
  <si>
    <t>ON RAJOUTE LES 60 BT PREPAREE EN NG DONC 346 AU LIEU DE 286</t>
  </si>
  <si>
    <t>MANQUE DANS CAVE LES 42 BT A PRENDRE VL</t>
  </si>
  <si>
    <t xml:space="preserve">ATTENTION: </t>
  </si>
  <si>
    <t>manque 20 Bt en 2019</t>
  </si>
  <si>
    <t>VRAC 2022</t>
  </si>
  <si>
    <t>CHARMES</t>
  </si>
  <si>
    <t>ALOXE</t>
  </si>
  <si>
    <t>Chambolle 1er cru AUX ECHANGES</t>
  </si>
  <si>
    <t>ALOXE CORTON 1ER CRU LES VALOZIERES</t>
  </si>
  <si>
    <t>CLOS VOUGEOT</t>
  </si>
  <si>
    <t>SIGN</t>
  </si>
  <si>
    <t>SIGNATURE</t>
  </si>
  <si>
    <t>en L</t>
  </si>
  <si>
    <t>Ecart en Bt</t>
  </si>
  <si>
    <t>STOCK BT POUR CARO</t>
  </si>
  <si>
    <t xml:space="preserve"> A 60 BT ¨RES</t>
  </si>
  <si>
    <t>Au caveau</t>
  </si>
  <si>
    <t>VBEAU</t>
  </si>
  <si>
    <t>Vosne 1er cru les beaumonts</t>
  </si>
  <si>
    <t>En cols cdes pretes hors xtent</t>
  </si>
  <si>
    <t>gooskens</t>
  </si>
  <si>
    <t>ostapiak</t>
  </si>
  <si>
    <t>leone</t>
  </si>
  <si>
    <t>walther</t>
  </si>
  <si>
    <t>COMMANDEs</t>
  </si>
  <si>
    <t>ferme st amour</t>
  </si>
  <si>
    <t>en bt</t>
  </si>
  <si>
    <t>Hors Xtenet</t>
  </si>
  <si>
    <t>En litres reintegration</t>
  </si>
  <si>
    <t xml:space="preserve">  </t>
  </si>
  <si>
    <t>Cave/</t>
  </si>
  <si>
    <t>Isavigne</t>
  </si>
  <si>
    <t>il y avait 46 bt en trop sur pal 165 soit 34,5 litres donc on a un ecart final de 12l soit 16 bt</t>
  </si>
  <si>
    <t>Il reste 24 bt sur 72 Bt initalement qui ont été passée en négoce par erreur soit 18l</t>
  </si>
  <si>
    <t>72 BT passes par erreur RESTE 24 BT FIN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</si>
</sst>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16" fontId="0" fillId="0" borderId="0" xfId="0" applyNumberFormat="1"/>
    <xf numFmtId="0" fontId="0" fillId="0" borderId="1" xfId="0" applyBorder="1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4" fillId="0" borderId="1" xfId="0" applyFont="1" applyBorder="1"/>
    <xf numFmtId="0" fontId="1" fillId="0" borderId="0" xfId="0" applyFont="1"/>
    <xf numFmtId="14" fontId="0" fillId="0" borderId="0" xfId="0" applyNumberFormat="1"/>
    <xf numFmtId="0" fontId="6" fillId="0" borderId="1" xfId="0" applyFont="1" applyBorder="1"/>
    <xf numFmtId="0" fontId="4" fillId="0" borderId="0" xfId="0" applyFont="1"/>
    <xf numFmtId="0" fontId="0" fillId="4" borderId="0" xfId="0" applyFill="1"/>
    <xf numFmtId="0" fontId="1" fillId="0" borderId="1" xfId="0" applyFont="1" applyBorder="1"/>
    <xf numFmtId="0" fontId="0" fillId="5" borderId="0" xfId="0" applyFill="1"/>
    <xf numFmtId="0" fontId="0" fillId="6" borderId="1" xfId="0" applyFill="1" applyBorder="1"/>
    <xf numFmtId="0" fontId="0" fillId="7" borderId="0" xfId="0" applyFill="1"/>
    <xf numFmtId="0" fontId="0" fillId="2" borderId="1" xfId="0" applyFill="1" applyBorder="1"/>
    <xf numFmtId="0" fontId="7" fillId="0" borderId="0" xfId="0" applyFont="1"/>
    <xf numFmtId="0" fontId="0" fillId="0" borderId="2" xfId="0" applyBorder="1"/>
    <xf numFmtId="0" fontId="0" fillId="6" borderId="2" xfId="0" applyFill="1" applyBorder="1"/>
    <xf numFmtId="0" fontId="0" fillId="8" borderId="1" xfId="0" applyFill="1" applyBorder="1"/>
    <xf numFmtId="0" fontId="6" fillId="8" borderId="1" xfId="0" applyFont="1" applyFill="1" applyBorder="1"/>
    <xf numFmtId="0" fontId="8" fillId="0" borderId="1" xfId="0" applyFont="1" applyBorder="1"/>
    <xf numFmtId="0" fontId="0" fillId="3" borderId="0" xfId="0" applyFill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6" borderId="0" xfId="0" applyFill="1"/>
    <xf numFmtId="0" fontId="3" fillId="0" borderId="2" xfId="0" applyFont="1" applyBorder="1"/>
    <xf numFmtId="0" fontId="4" fillId="0" borderId="2" xfId="0" applyFont="1" applyBorder="1"/>
    <xf numFmtId="0" fontId="9" fillId="0" borderId="1" xfId="0" applyFont="1" applyBorder="1"/>
    <xf numFmtId="0" fontId="9" fillId="0" borderId="0" xfId="0" applyFont="1"/>
    <xf numFmtId="0" fontId="9" fillId="9" borderId="0" xfId="0" applyFont="1" applyFill="1"/>
    <xf numFmtId="0" fontId="9" fillId="2" borderId="0" xfId="0" applyFont="1" applyFill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8081-86AC-4D63-81E3-ED7E7DF033E0}">
  <dimension ref="A2:V37"/>
  <sheetViews>
    <sheetView workbookViewId="0">
      <selection activeCell="I32" sqref="I32"/>
    </sheetView>
  </sheetViews>
  <sheetFormatPr baseColWidth="10" defaultRowHeight="14.5" x14ac:dyDescent="0.35"/>
  <cols>
    <col min="2" max="2" width="33.1796875" customWidth="1"/>
    <col min="3" max="3" width="26" customWidth="1"/>
    <col min="4" max="4" width="24.453125" customWidth="1"/>
  </cols>
  <sheetData>
    <row r="2" spans="1:22" ht="15.5" x14ac:dyDescent="0.35">
      <c r="H2" s="5"/>
    </row>
    <row r="3" spans="1:22" ht="15.5" x14ac:dyDescent="0.35">
      <c r="C3" s="8">
        <v>45076</v>
      </c>
      <c r="H3" s="5"/>
      <c r="K3" s="11" t="s">
        <v>96</v>
      </c>
    </row>
    <row r="4" spans="1:22" ht="15.5" x14ac:dyDescent="0.35">
      <c r="C4" s="1"/>
      <c r="D4" s="11"/>
      <c r="F4" t="s">
        <v>145</v>
      </c>
      <c r="H4" s="5" t="s">
        <v>78</v>
      </c>
      <c r="J4" s="7" t="s">
        <v>79</v>
      </c>
      <c r="K4" s="11" t="s">
        <v>91</v>
      </c>
      <c r="M4" t="s">
        <v>93</v>
      </c>
    </row>
    <row r="5" spans="1:22" ht="15.5" x14ac:dyDescent="0.35">
      <c r="B5" t="s">
        <v>0</v>
      </c>
      <c r="C5" t="s">
        <v>4</v>
      </c>
      <c r="D5" s="11" t="s">
        <v>2</v>
      </c>
      <c r="E5" t="s">
        <v>121</v>
      </c>
      <c r="F5" t="s">
        <v>144</v>
      </c>
      <c r="G5" t="s">
        <v>6</v>
      </c>
      <c r="H5" s="5"/>
      <c r="J5" s="7" t="s">
        <v>147</v>
      </c>
      <c r="K5" s="11" t="s">
        <v>92</v>
      </c>
      <c r="M5" t="s">
        <v>94</v>
      </c>
      <c r="N5" t="s">
        <v>95</v>
      </c>
      <c r="V5" t="s">
        <v>136</v>
      </c>
    </row>
    <row r="6" spans="1:22" ht="15.5" x14ac:dyDescent="0.35">
      <c r="D6" s="11" t="s">
        <v>5</v>
      </c>
      <c r="H6" s="5"/>
      <c r="I6" t="s">
        <v>66</v>
      </c>
      <c r="J6" s="7" t="s">
        <v>148</v>
      </c>
      <c r="V6" s="23"/>
    </row>
    <row r="7" spans="1:22" ht="15.5" x14ac:dyDescent="0.35">
      <c r="A7" s="2" t="s">
        <v>10</v>
      </c>
      <c r="B7" s="2" t="s">
        <v>1</v>
      </c>
      <c r="C7" s="22">
        <v>3087</v>
      </c>
      <c r="D7" s="2">
        <f>K7*0.75</f>
        <v>231</v>
      </c>
      <c r="E7" s="2">
        <v>8892</v>
      </c>
      <c r="F7" s="2">
        <f>V7*0.75</f>
        <v>0.75</v>
      </c>
      <c r="G7" s="2">
        <f>C7+D7+E7+F7</f>
        <v>12210.75</v>
      </c>
      <c r="H7" s="4">
        <v>12205.5</v>
      </c>
      <c r="I7" s="10">
        <f t="shared" ref="I7:I22" si="0">G7-H7</f>
        <v>5.25</v>
      </c>
      <c r="J7" s="32">
        <f t="shared" ref="J7:J22" si="1">I7+N7</f>
        <v>5.25</v>
      </c>
      <c r="K7" s="2">
        <v>308</v>
      </c>
      <c r="M7" s="9">
        <v>0</v>
      </c>
      <c r="N7" s="12">
        <f>M7*0.75</f>
        <v>0</v>
      </c>
      <c r="O7" s="17"/>
      <c r="V7" s="23">
        <v>1</v>
      </c>
    </row>
    <row r="8" spans="1:22" ht="15.5" x14ac:dyDescent="0.35">
      <c r="A8" s="2" t="s">
        <v>9</v>
      </c>
      <c r="B8" s="2" t="s">
        <v>7</v>
      </c>
      <c r="C8" s="22">
        <v>2507.25</v>
      </c>
      <c r="D8" s="2">
        <f t="shared" ref="D8:D22" si="2">K8*0.75</f>
        <v>174</v>
      </c>
      <c r="E8" s="2">
        <v>4150</v>
      </c>
      <c r="F8" s="2">
        <f t="shared" ref="F8:F22" si="3">V8*0.75</f>
        <v>4.5</v>
      </c>
      <c r="G8" s="2">
        <f t="shared" ref="G8:G22" si="4">C8+D8+E8+F8</f>
        <v>6835.75</v>
      </c>
      <c r="H8" s="4">
        <v>6880.75</v>
      </c>
      <c r="I8" s="10">
        <f t="shared" si="0"/>
        <v>-45</v>
      </c>
      <c r="J8" s="32">
        <f t="shared" si="1"/>
        <v>18</v>
      </c>
      <c r="K8" s="2">
        <v>232</v>
      </c>
      <c r="M8" s="9">
        <v>84</v>
      </c>
      <c r="N8" s="12">
        <f t="shared" ref="N8:N22" si="5">M8*0.75</f>
        <v>63</v>
      </c>
      <c r="O8" s="24" t="s">
        <v>120</v>
      </c>
      <c r="V8" s="23">
        <v>6</v>
      </c>
    </row>
    <row r="9" spans="1:22" x14ac:dyDescent="0.35">
      <c r="A9" s="2" t="s">
        <v>8</v>
      </c>
      <c r="B9" s="2" t="s">
        <v>77</v>
      </c>
      <c r="C9" s="22">
        <v>870</v>
      </c>
      <c r="D9" s="2">
        <f t="shared" si="2"/>
        <v>119.25</v>
      </c>
      <c r="E9" s="2">
        <v>1590</v>
      </c>
      <c r="F9" s="2">
        <f t="shared" si="3"/>
        <v>0</v>
      </c>
      <c r="G9" s="2">
        <f t="shared" si="4"/>
        <v>2579.25</v>
      </c>
      <c r="H9">
        <v>2586.75</v>
      </c>
      <c r="I9" s="10">
        <f t="shared" si="0"/>
        <v>-7.5</v>
      </c>
      <c r="J9" s="32">
        <f t="shared" si="1"/>
        <v>1.5</v>
      </c>
      <c r="K9" s="2">
        <v>159</v>
      </c>
      <c r="M9" s="2">
        <v>12</v>
      </c>
      <c r="N9" s="12">
        <f t="shared" si="5"/>
        <v>9</v>
      </c>
      <c r="O9" t="s">
        <v>118</v>
      </c>
      <c r="V9" s="23"/>
    </row>
    <row r="10" spans="1:22" ht="15.5" x14ac:dyDescent="0.35">
      <c r="A10" s="2" t="s">
        <v>12</v>
      </c>
      <c r="B10" s="2" t="s">
        <v>11</v>
      </c>
      <c r="C10" s="22">
        <v>1340.25</v>
      </c>
      <c r="D10" s="2">
        <f t="shared" si="2"/>
        <v>63</v>
      </c>
      <c r="E10" s="2">
        <v>1622</v>
      </c>
      <c r="F10" s="2">
        <f t="shared" si="3"/>
        <v>6.75</v>
      </c>
      <c r="G10" s="2">
        <f t="shared" si="4"/>
        <v>3032</v>
      </c>
      <c r="H10" s="4">
        <v>3051.5</v>
      </c>
      <c r="I10" s="10">
        <f t="shared" si="0"/>
        <v>-19.5</v>
      </c>
      <c r="J10" s="34">
        <f t="shared" si="1"/>
        <v>-1.5</v>
      </c>
      <c r="K10" s="2">
        <v>84</v>
      </c>
      <c r="M10" s="2">
        <v>24</v>
      </c>
      <c r="N10" s="12">
        <f t="shared" si="5"/>
        <v>18</v>
      </c>
      <c r="V10" s="23">
        <v>9</v>
      </c>
    </row>
    <row r="11" spans="1:22" ht="15.5" x14ac:dyDescent="0.35">
      <c r="A11" s="2" t="s">
        <v>14</v>
      </c>
      <c r="B11" s="2" t="s">
        <v>13</v>
      </c>
      <c r="C11" s="22">
        <v>498.75</v>
      </c>
      <c r="D11" s="2">
        <f t="shared" si="2"/>
        <v>30</v>
      </c>
      <c r="E11" s="2">
        <v>3302</v>
      </c>
      <c r="F11" s="2">
        <f t="shared" si="3"/>
        <v>4.5</v>
      </c>
      <c r="G11" s="2">
        <f t="shared" si="4"/>
        <v>3835.25</v>
      </c>
      <c r="H11" s="4">
        <v>3848.75</v>
      </c>
      <c r="I11" s="10">
        <f t="shared" si="0"/>
        <v>-13.5</v>
      </c>
      <c r="J11" s="34">
        <f t="shared" si="1"/>
        <v>0</v>
      </c>
      <c r="K11" s="2">
        <v>40</v>
      </c>
      <c r="M11" s="2">
        <v>18</v>
      </c>
      <c r="N11" s="12">
        <f t="shared" si="5"/>
        <v>13.5</v>
      </c>
      <c r="U11" s="7"/>
      <c r="V11">
        <v>6</v>
      </c>
    </row>
    <row r="12" spans="1:22" ht="15.5" x14ac:dyDescent="0.35">
      <c r="A12" s="2" t="s">
        <v>15</v>
      </c>
      <c r="B12" s="2" t="s">
        <v>16</v>
      </c>
      <c r="C12" s="22">
        <v>2637.75</v>
      </c>
      <c r="D12" s="2">
        <f t="shared" si="2"/>
        <v>74.25</v>
      </c>
      <c r="E12" s="2">
        <v>1832</v>
      </c>
      <c r="F12" s="2">
        <f t="shared" si="3"/>
        <v>4.5</v>
      </c>
      <c r="G12" s="2">
        <f t="shared" si="4"/>
        <v>4548.5</v>
      </c>
      <c r="H12" s="4">
        <v>4562</v>
      </c>
      <c r="I12" s="10">
        <f t="shared" si="0"/>
        <v>-13.5</v>
      </c>
      <c r="J12" s="32">
        <f t="shared" si="1"/>
        <v>6.75</v>
      </c>
      <c r="K12" s="2">
        <v>99</v>
      </c>
      <c r="M12" s="2">
        <v>27</v>
      </c>
      <c r="N12" s="12">
        <f t="shared" si="5"/>
        <v>20.25</v>
      </c>
      <c r="O12" t="s">
        <v>104</v>
      </c>
      <c r="V12" s="23">
        <v>6</v>
      </c>
    </row>
    <row r="13" spans="1:22" ht="15.5" x14ac:dyDescent="0.35">
      <c r="A13" s="2" t="s">
        <v>17</v>
      </c>
      <c r="B13" s="2" t="s">
        <v>18</v>
      </c>
      <c r="C13" s="22">
        <v>5319.75</v>
      </c>
      <c r="D13" s="2">
        <f t="shared" si="2"/>
        <v>327</v>
      </c>
      <c r="E13" s="2">
        <v>5814</v>
      </c>
      <c r="F13" s="2">
        <f t="shared" si="3"/>
        <v>6.75</v>
      </c>
      <c r="G13" s="2">
        <f t="shared" si="4"/>
        <v>11467.5</v>
      </c>
      <c r="H13" s="4">
        <v>11502</v>
      </c>
      <c r="I13" s="10">
        <f t="shared" si="0"/>
        <v>-34.5</v>
      </c>
      <c r="J13" s="33">
        <f t="shared" si="1"/>
        <v>46.5</v>
      </c>
      <c r="K13" s="2">
        <v>436</v>
      </c>
      <c r="M13" s="2">
        <v>108</v>
      </c>
      <c r="N13" s="12">
        <f t="shared" si="5"/>
        <v>81</v>
      </c>
      <c r="O13" t="s">
        <v>149</v>
      </c>
      <c r="U13" s="7"/>
      <c r="V13" s="23">
        <v>9</v>
      </c>
    </row>
    <row r="14" spans="1:22" ht="15.5" x14ac:dyDescent="0.35">
      <c r="A14" s="2" t="s">
        <v>19</v>
      </c>
      <c r="B14" s="2" t="s">
        <v>20</v>
      </c>
      <c r="C14" s="31">
        <v>6955.5</v>
      </c>
      <c r="D14" s="2">
        <f t="shared" si="2"/>
        <v>1587</v>
      </c>
      <c r="E14" s="2">
        <v>9120</v>
      </c>
      <c r="F14" s="2">
        <f t="shared" si="3"/>
        <v>4.5</v>
      </c>
      <c r="G14" s="2">
        <f t="shared" si="4"/>
        <v>17667</v>
      </c>
      <c r="H14" s="4">
        <v>17755.5</v>
      </c>
      <c r="I14" s="10">
        <f t="shared" si="0"/>
        <v>-88.5</v>
      </c>
      <c r="J14" s="33">
        <f t="shared" si="1"/>
        <v>100.5</v>
      </c>
      <c r="K14" s="2">
        <v>2116</v>
      </c>
      <c r="M14" s="2">
        <v>252</v>
      </c>
      <c r="N14" s="12">
        <f t="shared" si="5"/>
        <v>189</v>
      </c>
      <c r="O14" s="17" t="s">
        <v>150</v>
      </c>
      <c r="U14" s="7"/>
      <c r="V14">
        <v>6</v>
      </c>
    </row>
    <row r="15" spans="1:22" ht="15.5" x14ac:dyDescent="0.35">
      <c r="A15" s="2" t="s">
        <v>23</v>
      </c>
      <c r="B15" s="2" t="s">
        <v>22</v>
      </c>
      <c r="C15" s="22">
        <v>746.25</v>
      </c>
      <c r="D15" s="2">
        <f t="shared" si="2"/>
        <v>67.5</v>
      </c>
      <c r="E15" s="2">
        <v>1596</v>
      </c>
      <c r="F15" s="2">
        <f t="shared" si="3"/>
        <v>6.75</v>
      </c>
      <c r="G15" s="2">
        <f t="shared" si="4"/>
        <v>2416.5</v>
      </c>
      <c r="H15" s="4">
        <v>2443.5</v>
      </c>
      <c r="I15" s="10">
        <f t="shared" si="0"/>
        <v>-27</v>
      </c>
      <c r="J15" s="32">
        <f t="shared" si="1"/>
        <v>0</v>
      </c>
      <c r="K15" s="2">
        <v>90</v>
      </c>
      <c r="M15" s="2">
        <v>36</v>
      </c>
      <c r="N15" s="12">
        <f t="shared" si="5"/>
        <v>27</v>
      </c>
      <c r="V15">
        <v>9</v>
      </c>
    </row>
    <row r="16" spans="1:22" ht="15.5" x14ac:dyDescent="0.35">
      <c r="A16" s="2" t="s">
        <v>24</v>
      </c>
      <c r="B16" s="2" t="s">
        <v>25</v>
      </c>
      <c r="C16" s="22">
        <v>1214.25</v>
      </c>
      <c r="D16" s="2">
        <f t="shared" si="2"/>
        <v>84</v>
      </c>
      <c r="E16" s="2">
        <v>1482</v>
      </c>
      <c r="F16" s="2">
        <f t="shared" si="3"/>
        <v>2.25</v>
      </c>
      <c r="G16" s="2">
        <f t="shared" si="4"/>
        <v>2782.5</v>
      </c>
      <c r="H16" s="4">
        <v>2796.75</v>
      </c>
      <c r="I16" s="10">
        <f t="shared" si="0"/>
        <v>-14.25</v>
      </c>
      <c r="J16" s="33">
        <f t="shared" si="1"/>
        <v>-5.25</v>
      </c>
      <c r="K16" s="2">
        <v>112</v>
      </c>
      <c r="M16" s="2">
        <v>12</v>
      </c>
      <c r="N16" s="12">
        <f t="shared" si="5"/>
        <v>9</v>
      </c>
      <c r="V16">
        <v>3</v>
      </c>
    </row>
    <row r="17" spans="1:22" ht="15.5" x14ac:dyDescent="0.35">
      <c r="A17" s="2" t="s">
        <v>26</v>
      </c>
      <c r="B17" s="2" t="s">
        <v>27</v>
      </c>
      <c r="C17" s="22">
        <v>682.5</v>
      </c>
      <c r="D17" s="2">
        <f t="shared" si="2"/>
        <v>12.75</v>
      </c>
      <c r="E17" s="2">
        <v>1368</v>
      </c>
      <c r="F17" s="2">
        <f t="shared" si="3"/>
        <v>0.75</v>
      </c>
      <c r="G17" s="2">
        <f t="shared" si="4"/>
        <v>2064</v>
      </c>
      <c r="H17" s="4">
        <v>2085</v>
      </c>
      <c r="I17" s="10">
        <f t="shared" si="0"/>
        <v>-21</v>
      </c>
      <c r="J17" s="32">
        <f t="shared" si="1"/>
        <v>6</v>
      </c>
      <c r="K17" s="2">
        <v>17</v>
      </c>
      <c r="M17" s="2">
        <v>36</v>
      </c>
      <c r="N17" s="12">
        <f t="shared" si="5"/>
        <v>27</v>
      </c>
      <c r="V17">
        <v>1</v>
      </c>
    </row>
    <row r="18" spans="1:22" ht="15.5" x14ac:dyDescent="0.35">
      <c r="A18" s="2" t="s">
        <v>29</v>
      </c>
      <c r="B18" s="2" t="s">
        <v>28</v>
      </c>
      <c r="C18" s="22">
        <v>3.75</v>
      </c>
      <c r="D18" s="2">
        <f t="shared" si="2"/>
        <v>0</v>
      </c>
      <c r="E18" s="2">
        <v>456</v>
      </c>
      <c r="F18" s="2">
        <f t="shared" si="3"/>
        <v>0</v>
      </c>
      <c r="G18" s="2">
        <f t="shared" si="4"/>
        <v>459.75</v>
      </c>
      <c r="H18" s="4">
        <v>459</v>
      </c>
      <c r="I18" s="10">
        <f t="shared" si="0"/>
        <v>0.75</v>
      </c>
      <c r="J18" s="34">
        <f t="shared" si="1"/>
        <v>0.75</v>
      </c>
      <c r="K18" s="2">
        <v>0</v>
      </c>
      <c r="M18" s="2">
        <v>0</v>
      </c>
      <c r="N18" s="12">
        <f t="shared" si="5"/>
        <v>0</v>
      </c>
    </row>
    <row r="19" spans="1:22" ht="15.5" x14ac:dyDescent="0.35">
      <c r="A19" s="2" t="s">
        <v>32</v>
      </c>
      <c r="B19" s="2" t="s">
        <v>31</v>
      </c>
      <c r="C19" s="22">
        <v>2274</v>
      </c>
      <c r="D19" s="2">
        <f t="shared" si="2"/>
        <v>267.75</v>
      </c>
      <c r="E19" s="2">
        <v>3352</v>
      </c>
      <c r="F19" s="2">
        <f t="shared" si="3"/>
        <v>2.25</v>
      </c>
      <c r="G19" s="2">
        <f t="shared" si="4"/>
        <v>5896</v>
      </c>
      <c r="H19" s="4">
        <v>5902</v>
      </c>
      <c r="I19" s="10">
        <f t="shared" si="0"/>
        <v>-6</v>
      </c>
      <c r="J19" s="34">
        <f t="shared" si="1"/>
        <v>12</v>
      </c>
      <c r="K19" s="2">
        <v>357</v>
      </c>
      <c r="M19" s="2">
        <v>24</v>
      </c>
      <c r="N19" s="12">
        <f t="shared" si="5"/>
        <v>18</v>
      </c>
      <c r="V19">
        <v>3</v>
      </c>
    </row>
    <row r="20" spans="1:22" ht="15.5" x14ac:dyDescent="0.35">
      <c r="A20" s="2" t="s">
        <v>33</v>
      </c>
      <c r="B20" s="2" t="s">
        <v>34</v>
      </c>
      <c r="C20" s="22">
        <v>771.75</v>
      </c>
      <c r="D20" s="2">
        <f t="shared" si="2"/>
        <v>157.5</v>
      </c>
      <c r="E20" s="2">
        <v>6498</v>
      </c>
      <c r="F20" s="2">
        <f t="shared" si="3"/>
        <v>0</v>
      </c>
      <c r="G20" s="2">
        <f t="shared" si="4"/>
        <v>7427.25</v>
      </c>
      <c r="H20" s="4">
        <v>7458.5</v>
      </c>
      <c r="I20" s="10">
        <f t="shared" si="0"/>
        <v>-31.25</v>
      </c>
      <c r="J20" s="34">
        <f t="shared" si="1"/>
        <v>4.75</v>
      </c>
      <c r="K20" s="2">
        <v>210</v>
      </c>
      <c r="M20" s="2">
        <v>48</v>
      </c>
      <c r="N20" s="12">
        <f t="shared" si="5"/>
        <v>36</v>
      </c>
      <c r="U20" s="7"/>
    </row>
    <row r="21" spans="1:22" ht="15.5" x14ac:dyDescent="0.35">
      <c r="A21" s="2" t="s">
        <v>68</v>
      </c>
      <c r="B21" s="2" t="s">
        <v>126</v>
      </c>
      <c r="C21" s="2"/>
      <c r="D21" s="2">
        <f t="shared" si="2"/>
        <v>0</v>
      </c>
      <c r="E21" s="2">
        <v>1964</v>
      </c>
      <c r="F21" s="2">
        <f t="shared" si="3"/>
        <v>0</v>
      </c>
      <c r="G21" s="2">
        <f t="shared" si="4"/>
        <v>1964</v>
      </c>
      <c r="H21" s="4">
        <v>1964</v>
      </c>
      <c r="I21" s="10">
        <f t="shared" si="0"/>
        <v>0</v>
      </c>
      <c r="J21" s="32">
        <f t="shared" si="1"/>
        <v>0</v>
      </c>
      <c r="K21" s="2"/>
      <c r="M21" s="2"/>
      <c r="N21" s="12">
        <f t="shared" si="5"/>
        <v>0</v>
      </c>
    </row>
    <row r="22" spans="1:22" ht="15.5" x14ac:dyDescent="0.35">
      <c r="A22" s="2" t="s">
        <v>127</v>
      </c>
      <c r="B22" s="2" t="s">
        <v>128</v>
      </c>
      <c r="C22" s="31"/>
      <c r="D22" s="2">
        <f t="shared" si="2"/>
        <v>0</v>
      </c>
      <c r="E22" s="2"/>
      <c r="F22" s="2">
        <f t="shared" si="3"/>
        <v>0</v>
      </c>
      <c r="G22" s="2">
        <f t="shared" si="4"/>
        <v>0</v>
      </c>
      <c r="H22" s="4">
        <v>0</v>
      </c>
      <c r="I22" s="10">
        <f t="shared" si="0"/>
        <v>0</v>
      </c>
      <c r="J22" s="32">
        <f t="shared" si="1"/>
        <v>0</v>
      </c>
      <c r="K22" s="2"/>
      <c r="M22" s="2"/>
      <c r="N22" s="12">
        <f t="shared" si="5"/>
        <v>0</v>
      </c>
    </row>
    <row r="23" spans="1:22" ht="15.5" x14ac:dyDescent="0.35">
      <c r="D23" s="2"/>
      <c r="H23" s="5"/>
    </row>
    <row r="24" spans="1:22" ht="15.5" x14ac:dyDescent="0.35">
      <c r="H24" s="5"/>
    </row>
    <row r="26" spans="1:22" x14ac:dyDescent="0.35">
      <c r="H26" s="13"/>
      <c r="I26" t="s">
        <v>97</v>
      </c>
    </row>
    <row r="27" spans="1:22" x14ac:dyDescent="0.35">
      <c r="B27" s="26" t="s">
        <v>119</v>
      </c>
      <c r="C27" t="s">
        <v>109</v>
      </c>
      <c r="K27" t="s">
        <v>17</v>
      </c>
      <c r="L27" t="s">
        <v>116</v>
      </c>
    </row>
    <row r="28" spans="1:22" x14ac:dyDescent="0.35">
      <c r="C28" t="s">
        <v>108</v>
      </c>
      <c r="K28" t="s">
        <v>19</v>
      </c>
      <c r="L28" t="s">
        <v>117</v>
      </c>
    </row>
    <row r="31" spans="1:22" x14ac:dyDescent="0.35">
      <c r="B31" s="23" t="s">
        <v>141</v>
      </c>
    </row>
    <row r="32" spans="1:22" x14ac:dyDescent="0.35">
      <c r="B32" s="23" t="s">
        <v>137</v>
      </c>
    </row>
    <row r="33" spans="2:10" x14ac:dyDescent="0.35">
      <c r="B33" s="23" t="s">
        <v>138</v>
      </c>
    </row>
    <row r="34" spans="2:10" x14ac:dyDescent="0.35">
      <c r="B34" s="23" t="s">
        <v>139</v>
      </c>
    </row>
    <row r="35" spans="2:10" x14ac:dyDescent="0.35">
      <c r="B35" s="23" t="s">
        <v>140</v>
      </c>
    </row>
    <row r="36" spans="2:10" x14ac:dyDescent="0.35">
      <c r="B36" s="23" t="s">
        <v>142</v>
      </c>
    </row>
    <row r="37" spans="2:10" x14ac:dyDescent="0.35">
      <c r="J37" t="s">
        <v>146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76F9-6D07-441B-9E40-E66FF7D55F35}">
  <dimension ref="A5:AA56"/>
  <sheetViews>
    <sheetView tabSelected="1" topLeftCell="A4" workbookViewId="0">
      <selection activeCell="J12" sqref="J12"/>
    </sheetView>
  </sheetViews>
  <sheetFormatPr baseColWidth="10" defaultRowHeight="14.5" x14ac:dyDescent="0.35"/>
  <cols>
    <col min="2" max="2" width="41.1796875" bestFit="1" customWidth="1"/>
    <col min="4" max="4" width="22.1796875" customWidth="1"/>
    <col min="5" max="5" width="13.81640625" customWidth="1"/>
    <col min="9" max="9" width="12.81640625" bestFit="1" customWidth="1"/>
    <col min="10" max="10" width="16.453125" bestFit="1" customWidth="1"/>
  </cols>
  <sheetData>
    <row r="5" spans="1:24" x14ac:dyDescent="0.35">
      <c r="C5" s="8">
        <v>45076</v>
      </c>
      <c r="T5" t="s">
        <v>102</v>
      </c>
    </row>
    <row r="6" spans="1:24" x14ac:dyDescent="0.35">
      <c r="C6" s="1"/>
      <c r="T6" t="s">
        <v>100</v>
      </c>
    </row>
    <row r="7" spans="1:24" x14ac:dyDescent="0.35">
      <c r="C7" s="1"/>
      <c r="D7" s="27" t="s">
        <v>2</v>
      </c>
      <c r="R7" s="25" t="s">
        <v>101</v>
      </c>
      <c r="T7" t="s">
        <v>98</v>
      </c>
    </row>
    <row r="8" spans="1:24" x14ac:dyDescent="0.35">
      <c r="B8" t="s">
        <v>0</v>
      </c>
      <c r="C8" t="s">
        <v>4</v>
      </c>
      <c r="D8" s="27" t="s">
        <v>5</v>
      </c>
      <c r="E8" t="s">
        <v>121</v>
      </c>
      <c r="F8" t="s">
        <v>3</v>
      </c>
      <c r="G8" t="s">
        <v>35</v>
      </c>
      <c r="H8" t="s">
        <v>39</v>
      </c>
      <c r="I8" t="s">
        <v>36</v>
      </c>
      <c r="J8" t="s">
        <v>37</v>
      </c>
      <c r="K8" t="s">
        <v>66</v>
      </c>
      <c r="L8" t="s">
        <v>130</v>
      </c>
      <c r="M8" t="s">
        <v>38</v>
      </c>
      <c r="R8" s="25" t="s">
        <v>99</v>
      </c>
      <c r="S8" t="s">
        <v>95</v>
      </c>
      <c r="T8" t="s">
        <v>99</v>
      </c>
      <c r="U8" t="s">
        <v>95</v>
      </c>
    </row>
    <row r="9" spans="1:24" x14ac:dyDescent="0.35">
      <c r="D9" s="27" t="s">
        <v>80</v>
      </c>
      <c r="K9" s="10" t="s">
        <v>129</v>
      </c>
      <c r="R9" s="25" t="s">
        <v>92</v>
      </c>
    </row>
    <row r="10" spans="1:24" ht="15.5" x14ac:dyDescent="0.35">
      <c r="A10" s="20" t="s">
        <v>21</v>
      </c>
      <c r="B10" s="2" t="s">
        <v>40</v>
      </c>
      <c r="C10" s="9">
        <v>11.25</v>
      </c>
      <c r="D10" s="14">
        <f>S10</f>
        <v>0</v>
      </c>
      <c r="E10" s="2"/>
      <c r="F10" s="2"/>
      <c r="G10" s="4">
        <f>C10+D10+E10+F10</f>
        <v>11.25</v>
      </c>
      <c r="H10" s="3">
        <f>I10+J10</f>
        <v>5.25</v>
      </c>
      <c r="I10" s="9">
        <v>5.25</v>
      </c>
      <c r="J10" s="9"/>
      <c r="K10" s="6">
        <f>G10-H10</f>
        <v>6</v>
      </c>
      <c r="L10" s="2">
        <f>K10/0.75</f>
        <v>8</v>
      </c>
      <c r="R10" s="2"/>
      <c r="S10" s="14">
        <f>R10*0.75</f>
        <v>0</v>
      </c>
      <c r="T10">
        <v>30</v>
      </c>
      <c r="U10" s="2">
        <f>T10*0.75</f>
        <v>22.5</v>
      </c>
      <c r="X10" s="23"/>
    </row>
    <row r="11" spans="1:24" ht="15.5" x14ac:dyDescent="0.35">
      <c r="A11" s="20" t="s">
        <v>10</v>
      </c>
      <c r="B11" s="2" t="s">
        <v>41</v>
      </c>
      <c r="C11" s="9">
        <v>1038</v>
      </c>
      <c r="D11" s="14">
        <f t="shared" ref="D11:D39" si="0">S11</f>
        <v>320.25</v>
      </c>
      <c r="E11" s="2"/>
      <c r="F11" s="2"/>
      <c r="G11" s="4">
        <f t="shared" ref="G11:G40" si="1">C11+D11+E11+F11</f>
        <v>1358.25</v>
      </c>
      <c r="H11" s="3">
        <f t="shared" ref="H11:H41" si="2">I11+J11</f>
        <v>957</v>
      </c>
      <c r="I11" s="9">
        <v>957</v>
      </c>
      <c r="J11" s="9"/>
      <c r="K11" s="6">
        <f t="shared" ref="K11:K40" si="3">G11-H11</f>
        <v>401.25</v>
      </c>
      <c r="L11" s="2">
        <f t="shared" ref="L11:L40" si="4">K11/0.75</f>
        <v>535</v>
      </c>
      <c r="R11" s="2">
        <v>427</v>
      </c>
      <c r="S11" s="16">
        <f t="shared" ref="S11:S40" si="5">R11*0.75</f>
        <v>320.25</v>
      </c>
      <c r="T11">
        <v>393</v>
      </c>
      <c r="U11" s="2">
        <f t="shared" ref="U11:U37" si="6">T11*0.75</f>
        <v>294.75</v>
      </c>
      <c r="X11" s="23"/>
    </row>
    <row r="12" spans="1:24" ht="15.5" x14ac:dyDescent="0.35">
      <c r="A12" s="20" t="s">
        <v>9</v>
      </c>
      <c r="B12" s="2" t="s">
        <v>42</v>
      </c>
      <c r="C12" s="9">
        <v>2217.75</v>
      </c>
      <c r="D12" s="14">
        <f t="shared" si="0"/>
        <v>166.5</v>
      </c>
      <c r="E12" s="2"/>
      <c r="F12" s="2"/>
      <c r="G12" s="4">
        <f t="shared" si="1"/>
        <v>2384.25</v>
      </c>
      <c r="H12" s="3">
        <f t="shared" si="2"/>
        <v>2213.25</v>
      </c>
      <c r="I12" s="9">
        <v>2204.25</v>
      </c>
      <c r="J12" s="9">
        <v>9</v>
      </c>
      <c r="K12" s="6">
        <f t="shared" si="3"/>
        <v>171</v>
      </c>
      <c r="L12" s="2">
        <f t="shared" si="4"/>
        <v>228</v>
      </c>
      <c r="R12" s="2">
        <v>222</v>
      </c>
      <c r="S12" s="14">
        <f t="shared" si="5"/>
        <v>166.5</v>
      </c>
      <c r="T12">
        <v>96</v>
      </c>
      <c r="U12" s="2">
        <f t="shared" si="6"/>
        <v>72</v>
      </c>
      <c r="X12" s="23">
        <v>6</v>
      </c>
    </row>
    <row r="13" spans="1:24" ht="15.5" x14ac:dyDescent="0.35">
      <c r="A13" s="20" t="s">
        <v>12</v>
      </c>
      <c r="B13" s="2" t="s">
        <v>43</v>
      </c>
      <c r="C13" s="2">
        <v>0</v>
      </c>
      <c r="D13" s="14">
        <f t="shared" si="0"/>
        <v>0</v>
      </c>
      <c r="E13" s="2"/>
      <c r="F13" s="2"/>
      <c r="G13" s="4">
        <f t="shared" si="1"/>
        <v>0</v>
      </c>
      <c r="H13" s="3">
        <f t="shared" si="2"/>
        <v>0</v>
      </c>
      <c r="I13" s="9">
        <v>0</v>
      </c>
      <c r="J13" s="9"/>
      <c r="K13" s="6">
        <f t="shared" si="3"/>
        <v>0</v>
      </c>
      <c r="L13" s="2">
        <f t="shared" si="4"/>
        <v>0</v>
      </c>
      <c r="R13" s="2"/>
      <c r="S13" s="16">
        <f t="shared" si="5"/>
        <v>0</v>
      </c>
      <c r="T13">
        <v>36</v>
      </c>
      <c r="U13" s="2">
        <f t="shared" si="6"/>
        <v>27</v>
      </c>
      <c r="X13" s="23"/>
    </row>
    <row r="14" spans="1:24" ht="15.5" x14ac:dyDescent="0.35">
      <c r="A14" s="20" t="s">
        <v>67</v>
      </c>
      <c r="B14" s="2" t="s">
        <v>44</v>
      </c>
      <c r="C14" s="2"/>
      <c r="D14" s="14">
        <f t="shared" si="0"/>
        <v>0</v>
      </c>
      <c r="E14" s="2">
        <v>0</v>
      </c>
      <c r="F14" s="2">
        <v>0</v>
      </c>
      <c r="G14" s="4">
        <f t="shared" si="1"/>
        <v>0</v>
      </c>
      <c r="H14" s="3">
        <f t="shared" si="2"/>
        <v>0</v>
      </c>
      <c r="I14" s="9">
        <v>0</v>
      </c>
      <c r="J14" s="9"/>
      <c r="K14" s="6">
        <f t="shared" si="3"/>
        <v>0</v>
      </c>
      <c r="L14" s="2">
        <f t="shared" si="4"/>
        <v>0</v>
      </c>
      <c r="R14" s="2"/>
      <c r="S14" s="14">
        <f t="shared" si="5"/>
        <v>0</v>
      </c>
      <c r="U14" s="2">
        <f t="shared" si="6"/>
        <v>0</v>
      </c>
      <c r="X14" s="23"/>
    </row>
    <row r="15" spans="1:24" ht="15.5" x14ac:dyDescent="0.35">
      <c r="A15" s="20" t="s">
        <v>68</v>
      </c>
      <c r="B15" s="2" t="s">
        <v>45</v>
      </c>
      <c r="C15" s="9">
        <v>5.25</v>
      </c>
      <c r="D15" s="14">
        <f t="shared" si="0"/>
        <v>0</v>
      </c>
      <c r="E15" s="2"/>
      <c r="F15" s="2">
        <v>684</v>
      </c>
      <c r="G15" s="4">
        <f t="shared" si="1"/>
        <v>689.25</v>
      </c>
      <c r="H15" s="3">
        <f t="shared" si="2"/>
        <v>843</v>
      </c>
      <c r="I15" s="9">
        <v>843</v>
      </c>
      <c r="J15" s="9"/>
      <c r="K15" s="6">
        <f t="shared" si="3"/>
        <v>-153.75</v>
      </c>
      <c r="L15" s="35">
        <f t="shared" si="4"/>
        <v>-205</v>
      </c>
      <c r="N15" s="7" t="s">
        <v>131</v>
      </c>
      <c r="P15">
        <v>230</v>
      </c>
      <c r="R15" s="2"/>
      <c r="S15" s="14">
        <f t="shared" si="5"/>
        <v>0</v>
      </c>
      <c r="U15" s="2">
        <f t="shared" si="6"/>
        <v>0</v>
      </c>
      <c r="X15" s="23"/>
    </row>
    <row r="16" spans="1:24" ht="15.5" x14ac:dyDescent="0.35">
      <c r="A16" s="20" t="s">
        <v>69</v>
      </c>
      <c r="B16" s="2" t="s">
        <v>46</v>
      </c>
      <c r="C16" s="9">
        <v>26.25</v>
      </c>
      <c r="D16" s="14">
        <f t="shared" si="0"/>
        <v>19.5</v>
      </c>
      <c r="E16" s="2"/>
      <c r="F16" s="2">
        <v>0</v>
      </c>
      <c r="G16" s="4">
        <f t="shared" si="1"/>
        <v>45.75</v>
      </c>
      <c r="H16" s="3">
        <f t="shared" si="2"/>
        <v>18</v>
      </c>
      <c r="I16" s="9">
        <v>18</v>
      </c>
      <c r="J16" s="9"/>
      <c r="K16" s="6">
        <f t="shared" si="3"/>
        <v>27.75</v>
      </c>
      <c r="L16" s="35">
        <f t="shared" si="4"/>
        <v>37</v>
      </c>
      <c r="R16" s="2">
        <v>26</v>
      </c>
      <c r="S16" s="14">
        <f t="shared" si="5"/>
        <v>19.5</v>
      </c>
      <c r="U16" s="2">
        <f t="shared" si="6"/>
        <v>0</v>
      </c>
      <c r="X16" s="23"/>
    </row>
    <row r="17" spans="1:27" ht="15.5" x14ac:dyDescent="0.35">
      <c r="A17" s="20" t="s">
        <v>14</v>
      </c>
      <c r="B17" s="6" t="s">
        <v>47</v>
      </c>
      <c r="C17" s="9">
        <v>56.25</v>
      </c>
      <c r="D17" s="14">
        <f t="shared" si="0"/>
        <v>2.25</v>
      </c>
      <c r="E17" s="2"/>
      <c r="F17" s="2"/>
      <c r="G17" s="4">
        <f t="shared" si="1"/>
        <v>58.5</v>
      </c>
      <c r="H17" s="3">
        <f t="shared" si="2"/>
        <v>54</v>
      </c>
      <c r="I17" s="9">
        <v>51</v>
      </c>
      <c r="J17" s="9">
        <v>3</v>
      </c>
      <c r="K17" s="6">
        <f t="shared" si="3"/>
        <v>4.5</v>
      </c>
      <c r="L17" s="2">
        <f t="shared" si="4"/>
        <v>6</v>
      </c>
      <c r="R17" s="2">
        <v>3</v>
      </c>
      <c r="S17" s="14">
        <f t="shared" si="5"/>
        <v>2.25</v>
      </c>
      <c r="T17">
        <v>20</v>
      </c>
      <c r="U17" s="16">
        <f t="shared" si="6"/>
        <v>15</v>
      </c>
      <c r="X17" s="23"/>
    </row>
    <row r="18" spans="1:27" s="15" customFormat="1" ht="15.5" x14ac:dyDescent="0.35">
      <c r="A18" s="20" t="s">
        <v>70</v>
      </c>
      <c r="B18" s="6" t="s">
        <v>48</v>
      </c>
      <c r="C18" s="9">
        <v>41.25</v>
      </c>
      <c r="D18" s="14">
        <f t="shared" si="0"/>
        <v>45</v>
      </c>
      <c r="E18" s="2"/>
      <c r="F18" s="2"/>
      <c r="G18" s="4">
        <f t="shared" si="1"/>
        <v>86.25</v>
      </c>
      <c r="H18" s="3">
        <f t="shared" si="2"/>
        <v>28.5</v>
      </c>
      <c r="I18" s="9">
        <v>28.5</v>
      </c>
      <c r="J18" s="9"/>
      <c r="K18" s="6">
        <f t="shared" si="3"/>
        <v>57.75</v>
      </c>
      <c r="L18" s="35">
        <f t="shared" si="4"/>
        <v>77</v>
      </c>
      <c r="M18"/>
      <c r="N18"/>
      <c r="O18"/>
      <c r="P18"/>
      <c r="Q18"/>
      <c r="R18" s="2">
        <v>60</v>
      </c>
      <c r="S18" s="2">
        <f t="shared" si="5"/>
        <v>45</v>
      </c>
      <c r="T18"/>
      <c r="U18" s="2">
        <f t="shared" si="6"/>
        <v>0</v>
      </c>
      <c r="V18"/>
      <c r="W18"/>
      <c r="X18" s="23"/>
      <c r="Y18"/>
      <c r="Z18"/>
      <c r="AA18"/>
    </row>
    <row r="19" spans="1:27" ht="15.5" x14ac:dyDescent="0.35">
      <c r="A19" s="21" t="s">
        <v>19</v>
      </c>
      <c r="B19" s="6" t="s">
        <v>49</v>
      </c>
      <c r="C19" s="9"/>
      <c r="D19" s="14">
        <f t="shared" si="0"/>
        <v>0</v>
      </c>
      <c r="E19" s="2"/>
      <c r="F19" s="2"/>
      <c r="G19" s="4">
        <f t="shared" si="1"/>
        <v>0</v>
      </c>
      <c r="H19" s="3">
        <f t="shared" si="2"/>
        <v>18</v>
      </c>
      <c r="I19" s="9"/>
      <c r="J19" s="9">
        <v>18</v>
      </c>
      <c r="K19" s="6">
        <f t="shared" si="3"/>
        <v>-18</v>
      </c>
      <c r="L19" s="2">
        <f t="shared" si="4"/>
        <v>-24</v>
      </c>
      <c r="M19" t="s">
        <v>151</v>
      </c>
      <c r="R19" s="2"/>
      <c r="S19" s="16">
        <f t="shared" si="5"/>
        <v>0</v>
      </c>
      <c r="T19">
        <v>420</v>
      </c>
      <c r="U19" s="16">
        <f t="shared" si="6"/>
        <v>315</v>
      </c>
      <c r="V19" t="s">
        <v>132</v>
      </c>
      <c r="X19" s="23"/>
    </row>
    <row r="20" spans="1:27" ht="15.5" x14ac:dyDescent="0.35">
      <c r="A20" s="20" t="s">
        <v>72</v>
      </c>
      <c r="B20" s="2" t="s">
        <v>51</v>
      </c>
      <c r="C20" s="9"/>
      <c r="D20" s="14">
        <f t="shared" si="0"/>
        <v>58.5</v>
      </c>
      <c r="E20" s="2"/>
      <c r="F20" s="2"/>
      <c r="G20" s="4">
        <f t="shared" si="1"/>
        <v>58.5</v>
      </c>
      <c r="H20" s="3">
        <f t="shared" si="2"/>
        <v>32.25</v>
      </c>
      <c r="I20" s="2">
        <v>18.75</v>
      </c>
      <c r="J20" s="2">
        <v>13.5</v>
      </c>
      <c r="K20" s="6">
        <f t="shared" si="3"/>
        <v>26.25</v>
      </c>
      <c r="L20" s="35">
        <f t="shared" si="4"/>
        <v>35</v>
      </c>
      <c r="R20" s="2">
        <v>78</v>
      </c>
      <c r="S20" s="14">
        <f t="shared" si="5"/>
        <v>58.5</v>
      </c>
      <c r="T20">
        <v>63</v>
      </c>
      <c r="U20" s="2">
        <f t="shared" si="6"/>
        <v>47.25</v>
      </c>
      <c r="X20" s="23"/>
    </row>
    <row r="21" spans="1:27" ht="15.5" x14ac:dyDescent="0.35">
      <c r="A21" s="20" t="s">
        <v>15</v>
      </c>
      <c r="B21" s="2" t="s">
        <v>50</v>
      </c>
      <c r="C21" s="9">
        <v>9</v>
      </c>
      <c r="D21" s="2">
        <f t="shared" si="0"/>
        <v>0</v>
      </c>
      <c r="E21" s="2"/>
      <c r="F21" s="2"/>
      <c r="G21" s="4">
        <f t="shared" si="1"/>
        <v>9</v>
      </c>
      <c r="H21" s="3">
        <f t="shared" si="2"/>
        <v>6</v>
      </c>
      <c r="I21" s="2"/>
      <c r="J21" s="2">
        <v>6</v>
      </c>
      <c r="K21" s="6">
        <f t="shared" si="3"/>
        <v>3</v>
      </c>
      <c r="L21" s="2">
        <f t="shared" si="4"/>
        <v>4</v>
      </c>
      <c r="R21" s="9"/>
      <c r="S21" s="2">
        <f t="shared" si="5"/>
        <v>0</v>
      </c>
      <c r="T21">
        <v>41</v>
      </c>
      <c r="U21" s="2">
        <f t="shared" si="6"/>
        <v>30.75</v>
      </c>
      <c r="X21" s="23"/>
    </row>
    <row r="22" spans="1:27" ht="15.5" x14ac:dyDescent="0.35">
      <c r="A22" s="20" t="s">
        <v>30</v>
      </c>
      <c r="B22" s="2" t="s">
        <v>52</v>
      </c>
      <c r="C22" s="9">
        <v>40.5</v>
      </c>
      <c r="D22" s="14">
        <f t="shared" si="0"/>
        <v>0</v>
      </c>
      <c r="E22" s="2"/>
      <c r="F22" s="2"/>
      <c r="G22" s="4">
        <f t="shared" si="1"/>
        <v>40.5</v>
      </c>
      <c r="H22" s="3">
        <f t="shared" si="2"/>
        <v>0</v>
      </c>
      <c r="I22" s="2"/>
      <c r="J22" s="2"/>
      <c r="K22" s="6">
        <f t="shared" si="3"/>
        <v>40.5</v>
      </c>
      <c r="L22" s="35">
        <f t="shared" si="4"/>
        <v>54</v>
      </c>
      <c r="M22" t="s">
        <v>112</v>
      </c>
      <c r="Q22" t="s">
        <v>114</v>
      </c>
      <c r="R22" s="2"/>
      <c r="S22" s="14">
        <f t="shared" si="5"/>
        <v>0</v>
      </c>
      <c r="T22">
        <v>54</v>
      </c>
      <c r="U22" s="2">
        <f t="shared" si="6"/>
        <v>40.5</v>
      </c>
      <c r="X22" s="23"/>
    </row>
    <row r="23" spans="1:27" ht="15.5" x14ac:dyDescent="0.35">
      <c r="A23" s="20" t="s">
        <v>73</v>
      </c>
      <c r="B23" s="2" t="s">
        <v>53</v>
      </c>
      <c r="C23" s="9">
        <v>1.5</v>
      </c>
      <c r="D23" s="14">
        <f t="shared" si="0"/>
        <v>0</v>
      </c>
      <c r="E23" s="2"/>
      <c r="F23" s="2"/>
      <c r="G23" s="4">
        <f t="shared" si="1"/>
        <v>1.5</v>
      </c>
      <c r="H23" s="3">
        <f t="shared" si="2"/>
        <v>1.5</v>
      </c>
      <c r="I23" s="2">
        <v>1.5</v>
      </c>
      <c r="J23" s="2"/>
      <c r="K23" s="6">
        <f t="shared" si="3"/>
        <v>0</v>
      </c>
      <c r="L23" s="2">
        <f t="shared" si="4"/>
        <v>0</v>
      </c>
      <c r="R23" s="2"/>
      <c r="S23" s="14">
        <f t="shared" si="5"/>
        <v>0</v>
      </c>
      <c r="U23" s="2">
        <f t="shared" si="6"/>
        <v>0</v>
      </c>
      <c r="X23" s="23"/>
    </row>
    <row r="24" spans="1:27" ht="15.5" x14ac:dyDescent="0.35">
      <c r="A24" s="20" t="s">
        <v>17</v>
      </c>
      <c r="B24" s="2" t="s">
        <v>54</v>
      </c>
      <c r="C24" s="9"/>
      <c r="D24" s="14">
        <f t="shared" si="0"/>
        <v>0</v>
      </c>
      <c r="E24" s="2"/>
      <c r="F24" s="2"/>
      <c r="G24" s="4">
        <f t="shared" si="1"/>
        <v>0</v>
      </c>
      <c r="H24" s="3">
        <f t="shared" si="2"/>
        <v>0</v>
      </c>
      <c r="I24" s="2"/>
      <c r="J24" s="2"/>
      <c r="K24" s="6">
        <f t="shared" si="3"/>
        <v>0</v>
      </c>
      <c r="L24" s="2">
        <f t="shared" si="4"/>
        <v>0</v>
      </c>
      <c r="M24" s="23" t="s">
        <v>106</v>
      </c>
      <c r="Q24" t="s">
        <v>113</v>
      </c>
      <c r="R24" s="2"/>
      <c r="S24" s="16">
        <f t="shared" si="5"/>
        <v>0</v>
      </c>
      <c r="U24" s="16">
        <f t="shared" si="6"/>
        <v>0</v>
      </c>
      <c r="X24" s="23"/>
    </row>
    <row r="25" spans="1:27" ht="15.5" x14ac:dyDescent="0.35">
      <c r="A25" s="20" t="s">
        <v>75</v>
      </c>
      <c r="B25" s="2" t="s">
        <v>55</v>
      </c>
      <c r="C25" s="21">
        <v>174.75</v>
      </c>
      <c r="D25" s="14">
        <f t="shared" si="0"/>
        <v>191.25</v>
      </c>
      <c r="E25" s="2">
        <v>5700</v>
      </c>
      <c r="F25" s="2">
        <v>2394</v>
      </c>
      <c r="G25" s="4">
        <f t="shared" si="1"/>
        <v>8460</v>
      </c>
      <c r="H25" s="3">
        <f t="shared" si="2"/>
        <v>7550.25</v>
      </c>
      <c r="I25" s="2">
        <v>7550.25</v>
      </c>
      <c r="J25" s="2"/>
      <c r="K25" s="6">
        <f t="shared" si="3"/>
        <v>909.75</v>
      </c>
      <c r="L25" s="35">
        <f t="shared" si="4"/>
        <v>1213</v>
      </c>
      <c r="M25" t="s">
        <v>107</v>
      </c>
      <c r="O25" t="s">
        <v>115</v>
      </c>
      <c r="R25" s="2">
        <v>255</v>
      </c>
      <c r="S25" s="14">
        <f t="shared" si="5"/>
        <v>191.25</v>
      </c>
      <c r="U25" s="2">
        <f t="shared" si="6"/>
        <v>0</v>
      </c>
      <c r="X25" s="23"/>
    </row>
    <row r="26" spans="1:27" ht="15.5" x14ac:dyDescent="0.35">
      <c r="A26" s="20" t="s">
        <v>71</v>
      </c>
      <c r="B26" s="2" t="s">
        <v>56</v>
      </c>
      <c r="C26" s="9"/>
      <c r="D26" s="14">
        <f t="shared" si="0"/>
        <v>0</v>
      </c>
      <c r="E26" s="2"/>
      <c r="F26" s="2"/>
      <c r="G26" s="4">
        <f t="shared" si="1"/>
        <v>0</v>
      </c>
      <c r="H26" s="3">
        <f t="shared" si="2"/>
        <v>0</v>
      </c>
      <c r="I26" s="2"/>
      <c r="J26" s="2"/>
      <c r="K26" s="6">
        <f t="shared" si="3"/>
        <v>0</v>
      </c>
      <c r="L26" s="2">
        <f t="shared" si="4"/>
        <v>0</v>
      </c>
      <c r="R26" s="2"/>
      <c r="S26" s="14">
        <f t="shared" si="5"/>
        <v>0</v>
      </c>
      <c r="U26" s="2">
        <f t="shared" si="6"/>
        <v>0</v>
      </c>
      <c r="X26" s="23"/>
    </row>
    <row r="27" spans="1:27" ht="15.5" x14ac:dyDescent="0.35">
      <c r="A27" s="20" t="s">
        <v>76</v>
      </c>
      <c r="B27" s="2" t="s">
        <v>57</v>
      </c>
      <c r="C27" s="21"/>
      <c r="D27" s="14">
        <f t="shared" si="0"/>
        <v>0</v>
      </c>
      <c r="E27" s="2"/>
      <c r="F27" s="2"/>
      <c r="G27" s="4">
        <f t="shared" si="1"/>
        <v>0</v>
      </c>
      <c r="H27" s="3">
        <f t="shared" si="2"/>
        <v>10.5</v>
      </c>
      <c r="I27" s="2">
        <v>0</v>
      </c>
      <c r="J27" s="2">
        <v>10.5</v>
      </c>
      <c r="K27" s="6">
        <f t="shared" si="3"/>
        <v>-10.5</v>
      </c>
      <c r="L27" s="2">
        <f t="shared" si="4"/>
        <v>-14</v>
      </c>
      <c r="R27" s="2"/>
      <c r="S27" s="16">
        <f t="shared" si="5"/>
        <v>0</v>
      </c>
      <c r="U27" s="16">
        <f t="shared" si="6"/>
        <v>0</v>
      </c>
      <c r="X27" s="23"/>
    </row>
    <row r="28" spans="1:27" ht="15.5" x14ac:dyDescent="0.35">
      <c r="A28" s="20" t="s">
        <v>81</v>
      </c>
      <c r="B28" s="2" t="s">
        <v>58</v>
      </c>
      <c r="C28" s="9"/>
      <c r="D28" s="14">
        <f t="shared" si="0"/>
        <v>0</v>
      </c>
      <c r="E28" s="2"/>
      <c r="F28" s="2">
        <v>0</v>
      </c>
      <c r="G28" s="4">
        <f t="shared" si="1"/>
        <v>0</v>
      </c>
      <c r="H28" s="3">
        <f t="shared" si="2"/>
        <v>27</v>
      </c>
      <c r="I28" s="2">
        <v>27</v>
      </c>
      <c r="J28" s="2"/>
      <c r="K28" s="6">
        <f t="shared" si="3"/>
        <v>-27</v>
      </c>
      <c r="L28" s="35">
        <f t="shared" si="4"/>
        <v>-36</v>
      </c>
      <c r="R28" s="2"/>
      <c r="S28" s="14">
        <f t="shared" si="5"/>
        <v>0</v>
      </c>
      <c r="U28" s="2">
        <f t="shared" si="6"/>
        <v>0</v>
      </c>
      <c r="X28" s="23"/>
    </row>
    <row r="29" spans="1:27" ht="15.5" x14ac:dyDescent="0.35">
      <c r="A29" s="20" t="s">
        <v>82</v>
      </c>
      <c r="B29" s="2" t="s">
        <v>59</v>
      </c>
      <c r="C29" s="9"/>
      <c r="D29" s="14">
        <f t="shared" si="0"/>
        <v>0</v>
      </c>
      <c r="E29" s="2"/>
      <c r="F29" s="2">
        <v>0</v>
      </c>
      <c r="G29" s="4">
        <f t="shared" si="1"/>
        <v>0</v>
      </c>
      <c r="H29" s="3">
        <f t="shared" si="2"/>
        <v>13.5</v>
      </c>
      <c r="I29" s="2">
        <v>13.5</v>
      </c>
      <c r="J29" s="2"/>
      <c r="K29" s="6">
        <f t="shared" si="3"/>
        <v>-13.5</v>
      </c>
      <c r="L29" s="2">
        <f t="shared" si="4"/>
        <v>-18</v>
      </c>
      <c r="R29" s="2"/>
      <c r="S29" s="14">
        <f t="shared" si="5"/>
        <v>0</v>
      </c>
      <c r="U29" s="2">
        <f t="shared" si="6"/>
        <v>0</v>
      </c>
      <c r="X29" s="23"/>
    </row>
    <row r="30" spans="1:27" ht="15.5" x14ac:dyDescent="0.35">
      <c r="A30" s="20" t="s">
        <v>83</v>
      </c>
      <c r="B30" s="2" t="s">
        <v>60</v>
      </c>
      <c r="C30" s="9"/>
      <c r="D30" s="14">
        <f t="shared" si="0"/>
        <v>0</v>
      </c>
      <c r="E30" s="2">
        <v>570</v>
      </c>
      <c r="F30" s="2">
        <v>228</v>
      </c>
      <c r="G30" s="4">
        <f t="shared" si="1"/>
        <v>798</v>
      </c>
      <c r="H30" s="3">
        <f t="shared" si="2"/>
        <v>867</v>
      </c>
      <c r="I30" s="2">
        <v>867</v>
      </c>
      <c r="J30" s="2"/>
      <c r="K30" s="6">
        <f t="shared" si="3"/>
        <v>-69</v>
      </c>
      <c r="L30" s="35">
        <f t="shared" si="4"/>
        <v>-92</v>
      </c>
      <c r="R30" s="2"/>
      <c r="S30" s="14">
        <f>R30*1.5</f>
        <v>0</v>
      </c>
      <c r="U30" s="2">
        <f t="shared" si="6"/>
        <v>0</v>
      </c>
      <c r="X30" s="23">
        <v>2</v>
      </c>
      <c r="Y30" t="s">
        <v>143</v>
      </c>
    </row>
    <row r="31" spans="1:27" ht="15.5" x14ac:dyDescent="0.35">
      <c r="A31" s="20" t="s">
        <v>84</v>
      </c>
      <c r="B31" s="2" t="s">
        <v>61</v>
      </c>
      <c r="C31" s="9"/>
      <c r="D31" s="14">
        <f t="shared" si="0"/>
        <v>0</v>
      </c>
      <c r="E31" s="2"/>
      <c r="F31" s="2">
        <v>456</v>
      </c>
      <c r="G31" s="4">
        <f t="shared" si="1"/>
        <v>456</v>
      </c>
      <c r="H31" s="3">
        <f t="shared" si="2"/>
        <v>471.75</v>
      </c>
      <c r="I31" s="2">
        <v>471.75</v>
      </c>
      <c r="J31" s="2"/>
      <c r="K31" s="6">
        <f t="shared" si="3"/>
        <v>-15.75</v>
      </c>
      <c r="L31" s="2">
        <f t="shared" si="4"/>
        <v>-21</v>
      </c>
      <c r="R31" s="2"/>
      <c r="S31" s="14">
        <f t="shared" si="5"/>
        <v>0</v>
      </c>
      <c r="U31" s="2">
        <f t="shared" si="6"/>
        <v>0</v>
      </c>
      <c r="X31" s="23">
        <v>1</v>
      </c>
    </row>
    <row r="32" spans="1:27" ht="15.5" x14ac:dyDescent="0.35">
      <c r="A32" s="2" t="s">
        <v>85</v>
      </c>
      <c r="B32" s="2" t="s">
        <v>62</v>
      </c>
      <c r="C32" s="2"/>
      <c r="D32" s="14">
        <f t="shared" si="0"/>
        <v>0</v>
      </c>
      <c r="E32" s="2"/>
      <c r="F32" s="2"/>
      <c r="G32" s="4">
        <f t="shared" si="1"/>
        <v>0</v>
      </c>
      <c r="H32" s="3">
        <f t="shared" si="2"/>
        <v>67.5</v>
      </c>
      <c r="I32" s="2">
        <v>67.5</v>
      </c>
      <c r="J32" s="2"/>
      <c r="K32" s="6">
        <f t="shared" si="3"/>
        <v>-67.5</v>
      </c>
      <c r="L32" s="35">
        <f t="shared" si="4"/>
        <v>-90</v>
      </c>
      <c r="N32" s="7" t="s">
        <v>90</v>
      </c>
      <c r="R32" s="2"/>
      <c r="S32" s="14">
        <f t="shared" si="5"/>
        <v>0</v>
      </c>
      <c r="U32" s="2">
        <f t="shared" si="6"/>
        <v>0</v>
      </c>
      <c r="X32" s="23"/>
    </row>
    <row r="33" spans="1:24" ht="15.5" x14ac:dyDescent="0.35">
      <c r="A33" s="2" t="s">
        <v>86</v>
      </c>
      <c r="B33" s="2" t="s">
        <v>63</v>
      </c>
      <c r="C33" s="2"/>
      <c r="D33" s="14">
        <f t="shared" si="0"/>
        <v>0</v>
      </c>
      <c r="E33" s="2"/>
      <c r="F33" s="2">
        <v>1462</v>
      </c>
      <c r="G33" s="4">
        <f t="shared" si="1"/>
        <v>1462</v>
      </c>
      <c r="H33" s="3">
        <f t="shared" si="2"/>
        <v>1432.5</v>
      </c>
      <c r="I33" s="2">
        <v>1432.5</v>
      </c>
      <c r="J33" s="2"/>
      <c r="K33" s="6">
        <f t="shared" si="3"/>
        <v>29.5</v>
      </c>
      <c r="L33" s="35">
        <f t="shared" si="4"/>
        <v>39.333333333333336</v>
      </c>
      <c r="R33" s="2"/>
      <c r="S33" s="14">
        <f t="shared" si="5"/>
        <v>0</v>
      </c>
      <c r="U33" s="2">
        <f t="shared" si="6"/>
        <v>0</v>
      </c>
      <c r="X33" s="23"/>
    </row>
    <row r="34" spans="1:24" ht="15.5" x14ac:dyDescent="0.35">
      <c r="A34" s="2" t="s">
        <v>87</v>
      </c>
      <c r="B34" s="2" t="s">
        <v>64</v>
      </c>
      <c r="C34" s="2"/>
      <c r="D34" s="14">
        <f t="shared" si="0"/>
        <v>0</v>
      </c>
      <c r="E34" s="2">
        <v>456</v>
      </c>
      <c r="F34" s="2">
        <v>228</v>
      </c>
      <c r="G34" s="4">
        <f t="shared" si="1"/>
        <v>684</v>
      </c>
      <c r="H34" s="3">
        <f t="shared" si="2"/>
        <v>678.75</v>
      </c>
      <c r="I34" s="2">
        <v>678.75</v>
      </c>
      <c r="J34" s="2"/>
      <c r="K34" s="6">
        <f t="shared" si="3"/>
        <v>5.25</v>
      </c>
      <c r="L34" s="2">
        <f t="shared" si="4"/>
        <v>7</v>
      </c>
      <c r="R34" s="2"/>
      <c r="S34" s="14">
        <f t="shared" si="5"/>
        <v>0</v>
      </c>
      <c r="U34" s="2">
        <f t="shared" si="6"/>
        <v>0</v>
      </c>
      <c r="X34" s="23"/>
    </row>
    <row r="35" spans="1:24" ht="15.5" x14ac:dyDescent="0.35">
      <c r="A35" s="2" t="s">
        <v>88</v>
      </c>
      <c r="B35" s="2" t="s">
        <v>65</v>
      </c>
      <c r="C35" s="2"/>
      <c r="D35" s="14">
        <f t="shared" si="0"/>
        <v>0</v>
      </c>
      <c r="E35" s="2"/>
      <c r="F35" s="2">
        <v>342</v>
      </c>
      <c r="G35" s="4">
        <f t="shared" si="1"/>
        <v>342</v>
      </c>
      <c r="H35" s="3">
        <f t="shared" si="2"/>
        <v>334.5</v>
      </c>
      <c r="I35" s="2">
        <v>334.5</v>
      </c>
      <c r="J35" s="2"/>
      <c r="K35" s="6">
        <f t="shared" si="3"/>
        <v>7.5</v>
      </c>
      <c r="L35" s="2">
        <f t="shared" si="4"/>
        <v>10</v>
      </c>
      <c r="R35" s="2"/>
      <c r="S35" s="14">
        <f t="shared" si="5"/>
        <v>0</v>
      </c>
      <c r="U35" s="2">
        <f t="shared" si="6"/>
        <v>0</v>
      </c>
      <c r="X35" s="23"/>
    </row>
    <row r="36" spans="1:24" ht="15.5" x14ac:dyDescent="0.35">
      <c r="A36" s="18" t="s">
        <v>89</v>
      </c>
      <c r="B36" s="2" t="s">
        <v>124</v>
      </c>
      <c r="C36" s="18"/>
      <c r="D36" s="14">
        <f t="shared" si="0"/>
        <v>0</v>
      </c>
      <c r="E36" s="18"/>
      <c r="F36" s="18">
        <v>228</v>
      </c>
      <c r="G36" s="4">
        <f t="shared" si="1"/>
        <v>228</v>
      </c>
      <c r="H36" s="3">
        <f t="shared" si="2"/>
        <v>221.25</v>
      </c>
      <c r="I36" s="18">
        <v>221.25</v>
      </c>
      <c r="J36" s="18"/>
      <c r="K36" s="6">
        <f t="shared" si="3"/>
        <v>6.75</v>
      </c>
      <c r="L36" s="2">
        <f t="shared" si="4"/>
        <v>9</v>
      </c>
      <c r="R36" s="2"/>
      <c r="S36" s="14">
        <f t="shared" si="5"/>
        <v>0</v>
      </c>
      <c r="U36" s="2">
        <f t="shared" si="6"/>
        <v>0</v>
      </c>
      <c r="X36" s="23"/>
    </row>
    <row r="37" spans="1:24" ht="15.5" x14ac:dyDescent="0.35">
      <c r="A37" s="18" t="s">
        <v>103</v>
      </c>
      <c r="B37" s="18" t="s">
        <v>111</v>
      </c>
      <c r="C37" s="18"/>
      <c r="D37" s="19">
        <f t="shared" si="0"/>
        <v>0</v>
      </c>
      <c r="E37" s="18"/>
      <c r="F37" s="18"/>
      <c r="G37" s="4">
        <f t="shared" si="1"/>
        <v>0</v>
      </c>
      <c r="H37" s="3">
        <f t="shared" si="2"/>
        <v>0</v>
      </c>
      <c r="I37" s="18"/>
      <c r="J37" s="18"/>
      <c r="K37" s="6">
        <f t="shared" si="3"/>
        <v>0</v>
      </c>
      <c r="L37" s="2">
        <f t="shared" si="4"/>
        <v>0</v>
      </c>
      <c r="R37" s="2"/>
      <c r="S37" s="14">
        <f t="shared" si="5"/>
        <v>0</v>
      </c>
      <c r="U37" s="2">
        <f t="shared" si="6"/>
        <v>0</v>
      </c>
      <c r="X37" s="23"/>
    </row>
    <row r="38" spans="1:24" ht="15.5" x14ac:dyDescent="0.35">
      <c r="A38" s="2" t="s">
        <v>122</v>
      </c>
      <c r="B38" s="2" t="s">
        <v>110</v>
      </c>
      <c r="C38" s="2"/>
      <c r="D38" s="14">
        <f t="shared" si="0"/>
        <v>0</v>
      </c>
      <c r="E38" s="2"/>
      <c r="F38" s="2">
        <v>684</v>
      </c>
      <c r="G38" s="4">
        <f t="shared" si="1"/>
        <v>684</v>
      </c>
      <c r="H38" s="3">
        <f t="shared" si="2"/>
        <v>667.5</v>
      </c>
      <c r="I38" s="2">
        <v>667.5</v>
      </c>
      <c r="J38" s="2"/>
      <c r="K38" s="6">
        <f t="shared" si="3"/>
        <v>16.5</v>
      </c>
      <c r="L38" s="2">
        <f t="shared" si="4"/>
        <v>22</v>
      </c>
      <c r="R38" s="2"/>
      <c r="S38" s="14">
        <f t="shared" si="5"/>
        <v>0</v>
      </c>
      <c r="U38" s="2"/>
      <c r="X38" s="23"/>
    </row>
    <row r="39" spans="1:24" ht="15.5" x14ac:dyDescent="0.35">
      <c r="A39" s="2" t="s">
        <v>105</v>
      </c>
      <c r="B39" s="2" t="s">
        <v>105</v>
      </c>
      <c r="C39" s="2"/>
      <c r="D39" s="14">
        <f t="shared" si="0"/>
        <v>36</v>
      </c>
      <c r="E39" s="2"/>
      <c r="F39" s="2">
        <v>0</v>
      </c>
      <c r="G39" s="4">
        <f t="shared" si="1"/>
        <v>36</v>
      </c>
      <c r="H39" s="3">
        <f t="shared" si="2"/>
        <v>36</v>
      </c>
      <c r="I39" s="2">
        <v>0</v>
      </c>
      <c r="J39" s="2">
        <v>36</v>
      </c>
      <c r="K39" s="6">
        <f t="shared" si="3"/>
        <v>0</v>
      </c>
      <c r="L39" s="2">
        <f t="shared" si="4"/>
        <v>0</v>
      </c>
      <c r="Q39" t="s">
        <v>133</v>
      </c>
      <c r="R39" s="2">
        <v>48</v>
      </c>
      <c r="S39" s="14">
        <f t="shared" si="5"/>
        <v>36</v>
      </c>
      <c r="U39" s="2"/>
      <c r="X39" s="23"/>
    </row>
    <row r="40" spans="1:24" ht="15.5" x14ac:dyDescent="0.35">
      <c r="A40" s="18" t="s">
        <v>123</v>
      </c>
      <c r="B40" s="18" t="s">
        <v>125</v>
      </c>
      <c r="C40" s="18"/>
      <c r="D40" s="18"/>
      <c r="E40" s="18">
        <v>684</v>
      </c>
      <c r="F40" s="18"/>
      <c r="G40" s="29">
        <f t="shared" si="1"/>
        <v>684</v>
      </c>
      <c r="H40" s="3">
        <f t="shared" si="2"/>
        <v>684</v>
      </c>
      <c r="I40" s="18">
        <v>684</v>
      </c>
      <c r="J40" s="18"/>
      <c r="K40" s="30">
        <f t="shared" si="3"/>
        <v>0</v>
      </c>
      <c r="L40" s="18">
        <f t="shared" si="4"/>
        <v>0</v>
      </c>
      <c r="R40" s="2"/>
      <c r="S40" s="14">
        <f t="shared" si="5"/>
        <v>0</v>
      </c>
      <c r="U40" s="2"/>
      <c r="X40" s="23"/>
    </row>
    <row r="41" spans="1:24" ht="15.5" x14ac:dyDescent="0.35">
      <c r="A41" s="2" t="s">
        <v>134</v>
      </c>
      <c r="B41" s="2" t="s">
        <v>135</v>
      </c>
      <c r="C41" s="2"/>
      <c r="D41" s="2"/>
      <c r="E41" s="2"/>
      <c r="F41" s="2"/>
      <c r="G41" s="4"/>
      <c r="H41" s="3">
        <f t="shared" si="2"/>
        <v>456</v>
      </c>
      <c r="I41" s="2">
        <v>456</v>
      </c>
      <c r="J41" s="2"/>
      <c r="K41" s="6"/>
      <c r="L41" s="2"/>
      <c r="S41" s="28"/>
    </row>
    <row r="42" spans="1:24" ht="15.5" x14ac:dyDescent="0.35">
      <c r="H42" s="3">
        <f t="shared" ref="H42" si="7">I42+J42</f>
        <v>17694.75</v>
      </c>
      <c r="I42">
        <f>SUM(I10:I41)</f>
        <v>17598.75</v>
      </c>
      <c r="J42">
        <f>SUM(J10:J40)</f>
        <v>96</v>
      </c>
    </row>
    <row r="47" spans="1:24" x14ac:dyDescent="0.35">
      <c r="B47" t="s">
        <v>74</v>
      </c>
    </row>
    <row r="51" spans="2:2" x14ac:dyDescent="0.35">
      <c r="B51" s="23" t="s">
        <v>141</v>
      </c>
    </row>
    <row r="52" spans="2:2" x14ac:dyDescent="0.35">
      <c r="B52" s="23" t="s">
        <v>137</v>
      </c>
    </row>
    <row r="53" spans="2:2" x14ac:dyDescent="0.35">
      <c r="B53" s="23" t="s">
        <v>138</v>
      </c>
    </row>
    <row r="54" spans="2:2" x14ac:dyDescent="0.35">
      <c r="B54" s="23" t="s">
        <v>139</v>
      </c>
    </row>
    <row r="55" spans="2:2" x14ac:dyDescent="0.35">
      <c r="B55" s="23" t="s">
        <v>140</v>
      </c>
    </row>
    <row r="56" spans="2:2" x14ac:dyDescent="0.35">
      <c r="B56" s="23" t="s">
        <v>142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DOMAINE</vt:lpstr>
      <vt:lpstr>NEGOCE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 Parent</cp:lastModifiedBy>
  <cp:lastPrinted>2022-06-02T12:24:01Z</cp:lastPrinted>
  <dcterms:created xsi:type="dcterms:W3CDTF">2022-01-12T08:57:28Z</dcterms:created>
  <dcterms:modified xsi:type="dcterms:W3CDTF">2023-06-05T14:22:07Z</dcterms:modified>
</cp:coreProperties>
</file>