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B116318F-4DA7-4422-9CA3-19F401434827}" xr6:coauthVersionLast="47" xr6:coauthVersionMax="47" xr10:uidLastSave="{00000000-0000-0000-0000-000000000000}"/>
  <bookViews>
    <workbookView xWindow="5850" yWindow="5160" windowWidth="28800" windowHeight="15435" xr2:uid="{198ABD53-75B7-4D71-9407-2021649638D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1" l="1"/>
  <c r="A33" i="1"/>
  <c r="A34" i="1"/>
  <c r="A35" i="1"/>
  <c r="A36" i="1"/>
  <c r="A37" i="1"/>
  <c r="A38" i="1"/>
  <c r="A39" i="1"/>
  <c r="A32" i="1"/>
  <c r="Q32" i="1"/>
  <c r="Q33" i="1"/>
  <c r="Q34" i="1"/>
  <c r="Q35" i="1"/>
  <c r="Q36" i="1"/>
  <c r="Q37" i="1"/>
  <c r="Q38" i="1"/>
  <c r="Q39" i="1"/>
  <c r="G39" i="1"/>
  <c r="G38" i="1"/>
  <c r="G37" i="1"/>
  <c r="G36" i="1"/>
  <c r="G35" i="1"/>
  <c r="G34" i="1"/>
  <c r="G33" i="1"/>
  <c r="G32" i="1"/>
  <c r="S23" i="1"/>
  <c r="T23" i="1" s="1"/>
  <c r="R23" i="1"/>
  <c r="M23" i="1"/>
  <c r="L23" i="1"/>
  <c r="H22" i="1" s="1"/>
  <c r="K23" i="1"/>
  <c r="J23" i="1"/>
  <c r="I23" i="1"/>
  <c r="H23" i="1"/>
  <c r="G23" i="1"/>
  <c r="S22" i="1"/>
  <c r="T22" i="1" s="1"/>
  <c r="R22" i="1"/>
  <c r="M22" i="1"/>
  <c r="L22" i="1"/>
  <c r="K22" i="1"/>
  <c r="J22" i="1"/>
  <c r="I22" i="1"/>
  <c r="G22" i="1"/>
  <c r="S21" i="1"/>
  <c r="T21" i="1" s="1"/>
  <c r="R21" i="1"/>
  <c r="M21" i="1"/>
  <c r="L21" i="1"/>
  <c r="K21" i="1"/>
  <c r="J21" i="1"/>
  <c r="I21" i="1"/>
  <c r="G21" i="1"/>
  <c r="S20" i="1"/>
  <c r="T20" i="1" s="1"/>
  <c r="R20" i="1"/>
  <c r="M20" i="1"/>
  <c r="L20" i="1"/>
  <c r="K20" i="1"/>
  <c r="J20" i="1"/>
  <c r="I20" i="1"/>
  <c r="G20" i="1"/>
  <c r="T19" i="1"/>
  <c r="S19" i="1"/>
  <c r="R19" i="1"/>
  <c r="M19" i="1"/>
  <c r="L19" i="1"/>
  <c r="K19" i="1"/>
  <c r="J19" i="1"/>
  <c r="I19" i="1"/>
  <c r="H19" i="1"/>
  <c r="G19" i="1"/>
  <c r="S18" i="1"/>
  <c r="T18" i="1" s="1"/>
  <c r="R18" i="1"/>
  <c r="M18" i="1"/>
  <c r="L18" i="1"/>
  <c r="K18" i="1"/>
  <c r="J18" i="1"/>
  <c r="I18" i="1"/>
  <c r="G18" i="1"/>
  <c r="S17" i="1"/>
  <c r="T17" i="1" s="1"/>
  <c r="R17" i="1"/>
  <c r="M17" i="1"/>
  <c r="L17" i="1"/>
  <c r="K17" i="1"/>
  <c r="J17" i="1"/>
  <c r="I17" i="1"/>
  <c r="G17" i="1"/>
  <c r="S16" i="1"/>
  <c r="T16" i="1" s="1"/>
  <c r="R16" i="1"/>
  <c r="M16" i="1"/>
  <c r="L16" i="1"/>
  <c r="K16" i="1"/>
  <c r="J16" i="1"/>
  <c r="I16" i="1"/>
  <c r="G16" i="1"/>
  <c r="S15" i="1"/>
  <c r="T15" i="1" s="1"/>
  <c r="R15" i="1"/>
  <c r="M15" i="1"/>
  <c r="L15" i="1"/>
  <c r="K15" i="1"/>
  <c r="J15" i="1"/>
  <c r="I15" i="1"/>
  <c r="H15" i="1"/>
  <c r="G15" i="1"/>
  <c r="S14" i="1"/>
  <c r="T14" i="1" s="1"/>
  <c r="R14" i="1"/>
  <c r="M14" i="1"/>
  <c r="L14" i="1"/>
  <c r="K14" i="1"/>
  <c r="J14" i="1"/>
  <c r="I14" i="1"/>
  <c r="G14" i="1"/>
  <c r="S13" i="1"/>
  <c r="T13" i="1" s="1"/>
  <c r="R13" i="1"/>
  <c r="M13" i="1"/>
  <c r="L13" i="1"/>
  <c r="K13" i="1"/>
  <c r="J13" i="1"/>
  <c r="I13" i="1"/>
  <c r="G13" i="1"/>
  <c r="M12" i="1"/>
  <c r="L12" i="1"/>
  <c r="K12" i="1"/>
  <c r="J12" i="1"/>
  <c r="I12" i="1"/>
  <c r="H12" i="1"/>
  <c r="G12" i="1"/>
  <c r="M11" i="1"/>
  <c r="L11" i="1"/>
  <c r="K11" i="1"/>
  <c r="J11" i="1"/>
  <c r="I11" i="1"/>
  <c r="G11" i="1"/>
  <c r="N38" i="1" l="1"/>
  <c r="O38" i="1" s="1"/>
  <c r="P38" i="1" s="1"/>
  <c r="N35" i="1"/>
  <c r="O35" i="1" s="1"/>
  <c r="P35" i="1" s="1"/>
  <c r="N36" i="1"/>
  <c r="O36" i="1" s="1"/>
  <c r="P36" i="1" s="1"/>
  <c r="N32" i="1"/>
  <c r="O32" i="1" s="1"/>
  <c r="P32" i="1" s="1"/>
  <c r="N33" i="1"/>
  <c r="O33" i="1" s="1"/>
  <c r="P33" i="1" s="1"/>
  <c r="N34" i="1"/>
  <c r="O34" i="1" s="1"/>
  <c r="P34" i="1" s="1"/>
  <c r="N37" i="1"/>
  <c r="O37" i="1" s="1"/>
  <c r="P37" i="1" s="1"/>
  <c r="N39" i="1"/>
  <c r="O39" i="1" s="1"/>
  <c r="P39" i="1" s="1"/>
  <c r="N19" i="1"/>
  <c r="O19" i="1" s="1"/>
  <c r="P19" i="1" s="1"/>
  <c r="N22" i="1"/>
  <c r="O22" i="1" s="1"/>
  <c r="P22" i="1" s="1"/>
  <c r="H20" i="1"/>
  <c r="N20" i="1" s="1"/>
  <c r="O20" i="1" s="1"/>
  <c r="P20" i="1" s="1"/>
  <c r="N15" i="1"/>
  <c r="O15" i="1" s="1"/>
  <c r="P15" i="1" s="1"/>
  <c r="N23" i="1"/>
  <c r="O23" i="1" s="1"/>
  <c r="P23" i="1" s="1"/>
  <c r="N12" i="1"/>
  <c r="O12" i="1" s="1"/>
  <c r="P12" i="1" s="1"/>
  <c r="H18" i="1"/>
  <c r="N18" i="1" s="1"/>
  <c r="O18" i="1" s="1"/>
  <c r="P18" i="1" s="1"/>
  <c r="H16" i="1"/>
  <c r="N16" i="1" s="1"/>
  <c r="O16" i="1" s="1"/>
  <c r="P16" i="1" s="1"/>
  <c r="H13" i="1"/>
  <c r="N13" i="1" s="1"/>
  <c r="O13" i="1" s="1"/>
  <c r="P13" i="1" s="1"/>
  <c r="H21" i="1"/>
  <c r="N21" i="1" s="1"/>
  <c r="O21" i="1" s="1"/>
  <c r="P21" i="1" s="1"/>
  <c r="H11" i="1"/>
  <c r="N11" i="1" s="1"/>
  <c r="O11" i="1" s="1"/>
  <c r="P11" i="1" s="1"/>
  <c r="H17" i="1"/>
  <c r="N17" i="1" s="1"/>
  <c r="O17" i="1" s="1"/>
  <c r="P17" i="1" s="1"/>
  <c r="H14" i="1"/>
  <c r="N14" i="1" s="1"/>
  <c r="O14" i="1" s="1"/>
  <c r="P14" i="1" s="1"/>
</calcChain>
</file>

<file path=xl/sharedStrings.xml><?xml version="1.0" encoding="utf-8"?>
<sst xmlns="http://schemas.openxmlformats.org/spreadsheetml/2006/main" count="56" uniqueCount="42">
  <si>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</si>
  <si>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</si>
  <si>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</si>
  <si>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</si>
  <si>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</si>
  <si>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cartons</t>
  </si>
  <si>
    <t xml:space="preserve"> + capsules</t>
  </si>
  <si>
    <t xml:space="preserve"> PRIX DE REVIENT</t>
  </si>
  <si>
    <t>Prix net a fact</t>
  </si>
  <si>
    <t>aug de 5%</t>
  </si>
  <si>
    <t>Arrondi prix export</t>
  </si>
  <si>
    <t>Arrondi prix usa</t>
  </si>
  <si>
    <t>Arrondi prix pro</t>
  </si>
  <si>
    <t>Arrondi prix ttc</t>
  </si>
  <si>
    <t>cpa</t>
  </si>
  <si>
    <t xml:space="preserve">Pieces </t>
  </si>
  <si>
    <t>Charmes</t>
  </si>
  <si>
    <t>Clos Vougeot</t>
  </si>
  <si>
    <t>fp</t>
  </si>
  <si>
    <t>Chaniere</t>
  </si>
  <si>
    <t>Gevrey leclerc</t>
  </si>
  <si>
    <t>Gevrey rebourseau</t>
  </si>
  <si>
    <t>Gevrey 2021 lissé entre les 2</t>
  </si>
  <si>
    <t>Ladoix 1</t>
  </si>
  <si>
    <t>Gerey 1 er cru COMBE AU MOINE</t>
  </si>
  <si>
    <t>CHB 1er cru aux echanges</t>
  </si>
  <si>
    <t>clos vougeot</t>
  </si>
  <si>
    <t>charmes</t>
  </si>
  <si>
    <t>Suchots</t>
  </si>
  <si>
    <t>COTES DE NUITS</t>
  </si>
  <si>
    <t>Nb de bouteilles</t>
  </si>
  <si>
    <t>aug de 20%</t>
  </si>
  <si>
    <t>Vendanges</t>
  </si>
  <si>
    <t>x</t>
  </si>
  <si>
    <t>CHB 1er cru les fuees</t>
  </si>
  <si>
    <t>Raisins</t>
  </si>
  <si>
    <t>Pieces</t>
  </si>
  <si>
    <t xml:space="preserve"> + cire et amortissement machine sur 2 nas</t>
  </si>
  <si>
    <t xml:space="preserve"> PRIX DE REVIENT hors vendange</t>
  </si>
  <si>
    <t>BASE 2021 et estimation</t>
  </si>
  <si>
    <t>Aloxe 1er cru</t>
  </si>
  <si>
    <t>Cout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</si>
</sst>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0" fillId="3" borderId="1" xfId="0" applyFill="1" applyBorder="1"/>
    <xf numFmtId="0" fontId="3" fillId="0" borderId="0" xfId="0" applyFont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7E-A104-4947-BAD1-6D04378279A8}">
  <sheetPr>
    <pageSetUpPr fitToPage="1"/>
  </sheetPr>
  <dimension ref="A8:T44"/>
  <sheetViews>
    <sheetView tabSelected="1" topLeftCell="A19" workbookViewId="0">
      <selection activeCell="E42" sqref="E42"/>
    </sheetView>
  </sheetViews>
  <sheetFormatPr baseColWidth="10" defaultRowHeight="15" x14ac:dyDescent="0.25"/>
  <cols>
    <col min="3" max="3" width="30.140625" customWidth="1"/>
    <col min="4" max="4" width="9.5703125" customWidth="1"/>
    <col min="5" max="5" width="5.85546875" customWidth="1"/>
    <col min="6" max="6" width="12.7109375" customWidth="1"/>
    <col min="8" max="8" width="7.85546875" customWidth="1"/>
    <col min="12" max="12" width="8.42578125" customWidth="1"/>
    <col min="14" max="14" width="16.28515625" customWidth="1"/>
  </cols>
  <sheetData>
    <row r="8" spans="1:20" x14ac:dyDescent="0.25">
      <c r="G8" s="11" t="s">
        <v>0</v>
      </c>
      <c r="H8" s="11" t="s">
        <v>1</v>
      </c>
      <c r="I8" s="11" t="s">
        <v>2</v>
      </c>
      <c r="J8" s="11" t="s">
        <v>3</v>
      </c>
      <c r="K8" s="11" t="s">
        <v>4</v>
      </c>
      <c r="L8" s="11" t="s">
        <v>5</v>
      </c>
      <c r="M8" s="11" t="s">
        <v>6</v>
      </c>
      <c r="N8" s="11" t="s">
        <v>7</v>
      </c>
      <c r="O8" s="11" t="s">
        <v>8</v>
      </c>
      <c r="P8" s="11" t="s">
        <v>9</v>
      </c>
      <c r="Q8" s="11" t="s">
        <v>10</v>
      </c>
      <c r="R8" s="11" t="s">
        <v>11</v>
      </c>
      <c r="S8" s="11" t="s">
        <v>12</v>
      </c>
      <c r="T8" s="11" t="s">
        <v>13</v>
      </c>
    </row>
    <row r="9" spans="1:20" x14ac:dyDescent="0.25"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x14ac:dyDescent="0.25">
      <c r="A10" t="s">
        <v>14</v>
      </c>
      <c r="C10" t="s">
        <v>15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x14ac:dyDescent="0.25">
      <c r="C11" s="1" t="s">
        <v>16</v>
      </c>
      <c r="D11" s="1">
        <v>2021</v>
      </c>
      <c r="E11" s="1">
        <v>1</v>
      </c>
      <c r="F11" s="1">
        <v>33000</v>
      </c>
      <c r="G11" s="1">
        <f t="shared" ref="G11:G23" si="0">F11*1.05</f>
        <v>34650</v>
      </c>
      <c r="H11" s="1">
        <f t="shared" ref="H11:H23" si="1">$L$23</f>
        <v>0</v>
      </c>
      <c r="I11" s="1">
        <f t="shared" ref="I11:I23" si="2">$L$24</f>
        <v>0</v>
      </c>
      <c r="J11" s="1">
        <f t="shared" ref="J11:J23" si="3">$L$25</f>
        <v>0</v>
      </c>
      <c r="K11" s="1">
        <f t="shared" ref="K11:K23" si="4">$L$27</f>
        <v>0</v>
      </c>
      <c r="L11" s="1">
        <f t="shared" ref="L11:L23" si="5">$L$28</f>
        <v>0</v>
      </c>
      <c r="M11" s="1">
        <f t="shared" ref="M11:M23" si="6">$L$26</f>
        <v>0</v>
      </c>
      <c r="N11" s="1">
        <f t="shared" ref="N11:N23" si="7">(G11/285)+H11+I11+J11+K11+L11+M11+1</f>
        <v>122.57894736842105</v>
      </c>
      <c r="O11" s="1">
        <f t="shared" ref="O11:O23" si="8">N11*2</f>
        <v>245.15789473684211</v>
      </c>
      <c r="P11" s="1">
        <f t="shared" ref="P11:P23" si="9">O11/0.95</f>
        <v>258.06094182825484</v>
      </c>
      <c r="Q11" s="2">
        <v>270</v>
      </c>
      <c r="R11" s="2"/>
      <c r="S11" s="1"/>
      <c r="T11" s="2"/>
    </row>
    <row r="12" spans="1:20" x14ac:dyDescent="0.25">
      <c r="C12" s="1" t="s">
        <v>17</v>
      </c>
      <c r="D12" s="1">
        <v>2021</v>
      </c>
      <c r="E12" s="1">
        <v>1</v>
      </c>
      <c r="F12" s="1">
        <v>28000</v>
      </c>
      <c r="G12" s="1">
        <f t="shared" si="0"/>
        <v>29400</v>
      </c>
      <c r="H12" s="1">
        <f t="shared" si="1"/>
        <v>0</v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1">
        <f t="shared" si="7"/>
        <v>104.15789473684211</v>
      </c>
      <c r="O12" s="1">
        <f t="shared" si="8"/>
        <v>208.31578947368422</v>
      </c>
      <c r="P12" s="1">
        <f t="shared" si="9"/>
        <v>219.27977839335182</v>
      </c>
      <c r="Q12" s="2">
        <v>225</v>
      </c>
      <c r="R12" s="2"/>
      <c r="S12" s="1"/>
      <c r="T12" s="2"/>
    </row>
    <row r="13" spans="1:20" x14ac:dyDescent="0.25">
      <c r="A13" t="s">
        <v>18</v>
      </c>
      <c r="C13" s="1" t="s">
        <v>19</v>
      </c>
      <c r="D13" s="1">
        <v>2021</v>
      </c>
      <c r="E13" s="1">
        <v>3</v>
      </c>
      <c r="F13" s="1">
        <v>7180</v>
      </c>
      <c r="G13" s="1">
        <f t="shared" si="0"/>
        <v>7539</v>
      </c>
      <c r="H13" s="1">
        <f t="shared" si="1"/>
        <v>0</v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1">
        <f t="shared" si="7"/>
        <v>27.452631578947368</v>
      </c>
      <c r="O13" s="1">
        <f t="shared" si="8"/>
        <v>54.905263157894737</v>
      </c>
      <c r="P13" s="1">
        <f t="shared" si="9"/>
        <v>57.795013850415515</v>
      </c>
      <c r="Q13" s="3">
        <v>64</v>
      </c>
      <c r="R13" s="2">
        <f t="shared" ref="R13:R23" si="10">Q13/0.95</f>
        <v>67.368421052631575</v>
      </c>
      <c r="S13" s="1">
        <f t="shared" ref="S13:S23" si="11">Q13/0.8</f>
        <v>80</v>
      </c>
      <c r="T13" s="2">
        <f t="shared" ref="T13:T23" si="12">S13/0.9*1.2</f>
        <v>106.66666666666666</v>
      </c>
    </row>
    <row r="14" spans="1:20" x14ac:dyDescent="0.25">
      <c r="C14" s="1" t="s">
        <v>20</v>
      </c>
      <c r="D14" s="1">
        <v>2021</v>
      </c>
      <c r="E14" s="1">
        <v>10</v>
      </c>
      <c r="F14" s="1">
        <v>5000</v>
      </c>
      <c r="G14" s="1">
        <f t="shared" si="0"/>
        <v>5250</v>
      </c>
      <c r="H14" s="1">
        <f t="shared" si="1"/>
        <v>0</v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1">
        <f t="shared" si="7"/>
        <v>19.421052631578949</v>
      </c>
      <c r="O14" s="1">
        <f t="shared" si="8"/>
        <v>38.842105263157897</v>
      </c>
      <c r="P14" s="1">
        <f t="shared" si="9"/>
        <v>40.88642659279779</v>
      </c>
      <c r="Q14" s="3">
        <v>46</v>
      </c>
      <c r="R14" s="3">
        <f t="shared" si="10"/>
        <v>48.421052631578952</v>
      </c>
      <c r="S14" s="4">
        <f t="shared" si="11"/>
        <v>57.5</v>
      </c>
      <c r="T14" s="3">
        <f t="shared" si="12"/>
        <v>76.666666666666657</v>
      </c>
    </row>
    <row r="15" spans="1:20" x14ac:dyDescent="0.25">
      <c r="C15" s="1" t="s">
        <v>21</v>
      </c>
      <c r="D15" s="1">
        <v>2021</v>
      </c>
      <c r="E15" s="1">
        <v>15</v>
      </c>
      <c r="F15" s="1">
        <v>6361</v>
      </c>
      <c r="G15" s="1">
        <f t="shared" si="0"/>
        <v>6679.05</v>
      </c>
      <c r="H15" s="1">
        <f t="shared" si="1"/>
        <v>0</v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1">
        <f t="shared" si="7"/>
        <v>24.435263157894738</v>
      </c>
      <c r="O15" s="1">
        <f t="shared" si="8"/>
        <v>48.870526315789476</v>
      </c>
      <c r="P15" s="1">
        <f t="shared" si="9"/>
        <v>51.442659279778397</v>
      </c>
      <c r="Q15" s="2">
        <v>57</v>
      </c>
      <c r="R15" s="2">
        <f t="shared" si="10"/>
        <v>60</v>
      </c>
      <c r="S15" s="1">
        <f t="shared" si="11"/>
        <v>71.25</v>
      </c>
      <c r="T15" s="2">
        <f t="shared" si="12"/>
        <v>95</v>
      </c>
    </row>
    <row r="16" spans="1:20" x14ac:dyDescent="0.25">
      <c r="C16" s="1" t="s">
        <v>22</v>
      </c>
      <c r="D16" s="1">
        <v>2021</v>
      </c>
      <c r="E16" s="1">
        <v>20.5</v>
      </c>
      <c r="F16" s="1">
        <v>5332</v>
      </c>
      <c r="G16" s="1">
        <f t="shared" si="0"/>
        <v>5598.6</v>
      </c>
      <c r="H16" s="1">
        <f t="shared" si="1"/>
        <v>0</v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1">
        <f t="shared" si="7"/>
        <v>20.644210526315792</v>
      </c>
      <c r="O16" s="1">
        <f t="shared" si="8"/>
        <v>41.288421052631584</v>
      </c>
      <c r="P16" s="1">
        <f t="shared" si="9"/>
        <v>43.461495844875351</v>
      </c>
      <c r="Q16" s="2">
        <v>47</v>
      </c>
      <c r="R16" s="2">
        <f t="shared" si="10"/>
        <v>49.473684210526315</v>
      </c>
      <c r="S16" s="1">
        <f t="shared" si="11"/>
        <v>58.75</v>
      </c>
      <c r="T16" s="2">
        <f t="shared" si="12"/>
        <v>78.333333333333329</v>
      </c>
    </row>
    <row r="17" spans="1:20" x14ac:dyDescent="0.25">
      <c r="C17" s="1" t="s">
        <v>23</v>
      </c>
      <c r="D17" s="1">
        <v>2021</v>
      </c>
      <c r="E17" s="1">
        <v>10</v>
      </c>
      <c r="F17" s="1">
        <v>2000</v>
      </c>
      <c r="G17" s="4">
        <f t="shared" si="0"/>
        <v>2100</v>
      </c>
      <c r="H17" s="4">
        <f t="shared" si="1"/>
        <v>0</v>
      </c>
      <c r="I17" s="4">
        <f t="shared" si="2"/>
        <v>0</v>
      </c>
      <c r="J17" s="4">
        <f t="shared" si="3"/>
        <v>0</v>
      </c>
      <c r="K17" s="4">
        <f t="shared" si="4"/>
        <v>0</v>
      </c>
      <c r="L17" s="4">
        <f t="shared" si="5"/>
        <v>0</v>
      </c>
      <c r="M17" s="4">
        <f t="shared" si="6"/>
        <v>0</v>
      </c>
      <c r="N17" s="4">
        <f t="shared" si="7"/>
        <v>8.3684210526315788</v>
      </c>
      <c r="O17" s="4">
        <f t="shared" si="8"/>
        <v>16.736842105263158</v>
      </c>
      <c r="P17" s="1">
        <f t="shared" si="9"/>
        <v>17.617728531855956</v>
      </c>
      <c r="Q17" s="3">
        <v>23</v>
      </c>
      <c r="R17" s="3">
        <f t="shared" si="10"/>
        <v>24.210526315789476</v>
      </c>
      <c r="S17" s="4">
        <f t="shared" si="11"/>
        <v>28.75</v>
      </c>
      <c r="T17" s="3">
        <f t="shared" si="12"/>
        <v>38.333333333333329</v>
      </c>
    </row>
    <row r="18" spans="1:20" x14ac:dyDescent="0.25">
      <c r="C18" s="1" t="s">
        <v>24</v>
      </c>
      <c r="D18" s="1">
        <v>2021</v>
      </c>
      <c r="E18" s="1">
        <v>2</v>
      </c>
      <c r="F18" s="1">
        <v>10000</v>
      </c>
      <c r="G18" s="1">
        <f t="shared" si="0"/>
        <v>10500</v>
      </c>
      <c r="H18" s="1">
        <f t="shared" si="1"/>
        <v>0</v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1">
        <f t="shared" si="7"/>
        <v>37.842105263157897</v>
      </c>
      <c r="O18" s="1">
        <f t="shared" si="8"/>
        <v>75.684210526315795</v>
      </c>
      <c r="P18" s="1">
        <f t="shared" si="9"/>
        <v>79.66759002770084</v>
      </c>
      <c r="Q18" s="2">
        <v>85</v>
      </c>
      <c r="R18" s="2">
        <f t="shared" si="10"/>
        <v>89.473684210526315</v>
      </c>
      <c r="S18" s="1">
        <f t="shared" si="11"/>
        <v>106.25</v>
      </c>
      <c r="T18" s="2">
        <f t="shared" si="12"/>
        <v>141.66666666666666</v>
      </c>
    </row>
    <row r="19" spans="1:20" x14ac:dyDescent="0.25">
      <c r="C19" s="1" t="s">
        <v>25</v>
      </c>
      <c r="D19" s="1">
        <v>2021</v>
      </c>
      <c r="E19" s="1">
        <v>1</v>
      </c>
      <c r="F19" s="1">
        <v>15000</v>
      </c>
      <c r="G19" s="1">
        <f t="shared" si="0"/>
        <v>15750</v>
      </c>
      <c r="H19" s="1">
        <f t="shared" si="1"/>
        <v>0</v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1">
        <f t="shared" si="7"/>
        <v>56.263157894736842</v>
      </c>
      <c r="O19" s="1">
        <f t="shared" si="8"/>
        <v>112.52631578947368</v>
      </c>
      <c r="P19" s="1">
        <f t="shared" si="9"/>
        <v>118.44875346260389</v>
      </c>
      <c r="Q19" s="2">
        <v>120</v>
      </c>
      <c r="R19" s="2">
        <f t="shared" si="10"/>
        <v>126.31578947368422</v>
      </c>
      <c r="S19" s="1">
        <f t="shared" si="11"/>
        <v>150</v>
      </c>
      <c r="T19" s="2">
        <f t="shared" si="12"/>
        <v>199.99999999999997</v>
      </c>
    </row>
    <row r="20" spans="1:20" x14ac:dyDescent="0.25">
      <c r="C20" s="1" t="s">
        <v>26</v>
      </c>
      <c r="D20" s="1">
        <v>2021</v>
      </c>
      <c r="E20" s="1">
        <v>2</v>
      </c>
      <c r="F20" s="1">
        <v>28000</v>
      </c>
      <c r="G20" s="1">
        <f t="shared" si="0"/>
        <v>29400</v>
      </c>
      <c r="H20" s="1">
        <f t="shared" si="1"/>
        <v>0</v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1">
        <f t="shared" si="7"/>
        <v>104.15789473684211</v>
      </c>
      <c r="O20" s="1">
        <f t="shared" si="8"/>
        <v>208.31578947368422</v>
      </c>
      <c r="P20" s="1">
        <f t="shared" si="9"/>
        <v>219.27977839335182</v>
      </c>
      <c r="Q20" s="2">
        <v>225</v>
      </c>
      <c r="R20" s="2">
        <f t="shared" si="10"/>
        <v>236.84210526315792</v>
      </c>
      <c r="S20" s="1">
        <f t="shared" si="11"/>
        <v>281.25</v>
      </c>
      <c r="T20" s="2">
        <f t="shared" si="12"/>
        <v>375</v>
      </c>
    </row>
    <row r="21" spans="1:20" x14ac:dyDescent="0.25">
      <c r="C21" s="1" t="s">
        <v>27</v>
      </c>
      <c r="D21" s="1">
        <v>2021</v>
      </c>
      <c r="E21" s="1">
        <v>2</v>
      </c>
      <c r="F21" s="1">
        <v>33000</v>
      </c>
      <c r="G21" s="1">
        <f t="shared" si="0"/>
        <v>34650</v>
      </c>
      <c r="H21" s="1">
        <f t="shared" si="1"/>
        <v>0</v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1">
        <f t="shared" si="7"/>
        <v>122.57894736842105</v>
      </c>
      <c r="O21" s="1">
        <f t="shared" si="8"/>
        <v>245.15789473684211</v>
      </c>
      <c r="P21" s="1">
        <f t="shared" si="9"/>
        <v>258.06094182825484</v>
      </c>
      <c r="Q21" s="2">
        <v>270</v>
      </c>
      <c r="R21" s="2">
        <f t="shared" si="10"/>
        <v>284.21052631578948</v>
      </c>
      <c r="S21" s="1">
        <f t="shared" si="11"/>
        <v>337.5</v>
      </c>
      <c r="T21" s="2">
        <f t="shared" si="12"/>
        <v>450</v>
      </c>
    </row>
    <row r="22" spans="1:20" x14ac:dyDescent="0.25">
      <c r="C22" s="1" t="s">
        <v>28</v>
      </c>
      <c r="D22" s="1">
        <v>2021</v>
      </c>
      <c r="E22" s="1">
        <v>2</v>
      </c>
      <c r="F22" s="1">
        <v>15000</v>
      </c>
      <c r="G22" s="1">
        <f t="shared" si="0"/>
        <v>15750</v>
      </c>
      <c r="H22" s="1">
        <f t="shared" si="1"/>
        <v>0</v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1">
        <f t="shared" si="7"/>
        <v>56.263157894736842</v>
      </c>
      <c r="O22" s="1">
        <f t="shared" si="8"/>
        <v>112.52631578947368</v>
      </c>
      <c r="P22" s="1">
        <f t="shared" si="9"/>
        <v>118.44875346260389</v>
      </c>
      <c r="Q22" s="2">
        <v>125</v>
      </c>
      <c r="R22" s="2">
        <f t="shared" si="10"/>
        <v>131.57894736842107</v>
      </c>
      <c r="S22" s="1">
        <f t="shared" si="11"/>
        <v>156.25</v>
      </c>
      <c r="T22" s="2">
        <f t="shared" si="12"/>
        <v>208.33333333333334</v>
      </c>
    </row>
    <row r="23" spans="1:20" x14ac:dyDescent="0.25">
      <c r="C23" s="1" t="s">
        <v>29</v>
      </c>
      <c r="D23" s="1">
        <v>2021</v>
      </c>
      <c r="E23" s="1">
        <v>1</v>
      </c>
      <c r="F23" s="1">
        <v>2624</v>
      </c>
      <c r="G23" s="1">
        <f t="shared" si="0"/>
        <v>2755.2000000000003</v>
      </c>
      <c r="H23" s="1">
        <f t="shared" si="1"/>
        <v>0</v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1">
        <f t="shared" si="7"/>
        <v>10.667368421052632</v>
      </c>
      <c r="O23" s="1">
        <f t="shared" si="8"/>
        <v>21.334736842105265</v>
      </c>
      <c r="P23" s="1">
        <f t="shared" si="9"/>
        <v>22.457617728531858</v>
      </c>
      <c r="Q23" s="3">
        <v>29</v>
      </c>
      <c r="R23" s="4">
        <f t="shared" si="10"/>
        <v>30.526315789473685</v>
      </c>
      <c r="S23" s="4">
        <f t="shared" si="11"/>
        <v>36.25</v>
      </c>
      <c r="T23" s="4">
        <f t="shared" si="12"/>
        <v>48.333333333333336</v>
      </c>
    </row>
    <row r="27" spans="1:20" ht="21" x14ac:dyDescent="0.35">
      <c r="C27" s="13">
        <v>2022</v>
      </c>
      <c r="D27" s="13"/>
      <c r="E27" s="13"/>
      <c r="F27" s="13"/>
      <c r="G27" s="13"/>
      <c r="H27" s="13"/>
      <c r="I27" s="13"/>
    </row>
    <row r="29" spans="1:20" x14ac:dyDescent="0.25">
      <c r="G29" s="11" t="s">
        <v>0</v>
      </c>
      <c r="H29" s="11" t="s">
        <v>1</v>
      </c>
      <c r="I29" s="11" t="s">
        <v>2</v>
      </c>
      <c r="J29" s="11" t="s">
        <v>3</v>
      </c>
      <c r="K29" s="11" t="s">
        <v>4</v>
      </c>
      <c r="L29" s="11" t="s">
        <v>5</v>
      </c>
      <c r="M29" s="11" t="s">
        <v>37</v>
      </c>
      <c r="N29" s="11" t="s">
        <v>38</v>
      </c>
      <c r="O29" s="11" t="s">
        <v>8</v>
      </c>
      <c r="P29" s="11" t="s">
        <v>31</v>
      </c>
      <c r="Q29" s="11" t="s">
        <v>30</v>
      </c>
    </row>
    <row r="30" spans="1:20" x14ac:dyDescent="0.25">
      <c r="A30" t="s">
        <v>41</v>
      </c>
      <c r="B30" t="s">
        <v>32</v>
      </c>
      <c r="F30" s="11" t="s">
        <v>39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20" x14ac:dyDescent="0.25">
      <c r="C31" t="s">
        <v>15</v>
      </c>
      <c r="F31" s="1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20" x14ac:dyDescent="0.25">
      <c r="A32" s="1">
        <f>E32*F32</f>
        <v>35900</v>
      </c>
      <c r="B32" s="1" t="s">
        <v>33</v>
      </c>
      <c r="C32" s="5" t="s">
        <v>19</v>
      </c>
      <c r="D32" s="1">
        <v>2022</v>
      </c>
      <c r="E32" s="1">
        <v>5</v>
      </c>
      <c r="F32" s="1">
        <v>7180</v>
      </c>
      <c r="G32" s="1">
        <f t="shared" ref="G32:G39" si="13">F32*1.05</f>
        <v>7539</v>
      </c>
      <c r="H32" s="1">
        <v>0.2</v>
      </c>
      <c r="I32" s="1">
        <v>1</v>
      </c>
      <c r="J32" s="1">
        <v>0.6</v>
      </c>
      <c r="K32" s="1">
        <v>0.4</v>
      </c>
      <c r="L32" s="1">
        <v>0.3</v>
      </c>
      <c r="M32" s="1">
        <v>1</v>
      </c>
      <c r="N32" s="1">
        <f t="shared" ref="N32:N39" si="14">(G32/285)+H32+I32+J32+K32+L32+M32+1</f>
        <v>30.952631578947368</v>
      </c>
      <c r="O32" s="1">
        <f t="shared" ref="O32:O39" si="15">N32*2</f>
        <v>61.905263157894737</v>
      </c>
      <c r="P32" s="1">
        <f t="shared" ref="P32:P39" si="16">O32/0.8</f>
        <v>77.381578947368411</v>
      </c>
      <c r="Q32" s="1">
        <f t="shared" ref="Q32:Q39" si="17">E32*280</f>
        <v>1400</v>
      </c>
    </row>
    <row r="33" spans="1:17" x14ac:dyDescent="0.25">
      <c r="A33" s="1">
        <f t="shared" ref="A33:A39" si="18">E33*F33</f>
        <v>63610</v>
      </c>
      <c r="B33" s="1"/>
      <c r="C33" s="5" t="s">
        <v>20</v>
      </c>
      <c r="D33" s="1">
        <v>2022</v>
      </c>
      <c r="E33" s="1">
        <v>10</v>
      </c>
      <c r="F33" s="1">
        <v>6361</v>
      </c>
      <c r="G33" s="1">
        <f t="shared" si="13"/>
        <v>6679.05</v>
      </c>
      <c r="H33" s="1">
        <v>0.2</v>
      </c>
      <c r="I33" s="1">
        <v>1</v>
      </c>
      <c r="J33" s="1">
        <v>0.6</v>
      </c>
      <c r="K33" s="1">
        <v>0.4</v>
      </c>
      <c r="L33" s="1">
        <v>0.3</v>
      </c>
      <c r="M33" s="1">
        <v>1</v>
      </c>
      <c r="N33" s="1">
        <f t="shared" si="14"/>
        <v>27.935263157894738</v>
      </c>
      <c r="O33" s="1">
        <f t="shared" si="15"/>
        <v>55.870526315789476</v>
      </c>
      <c r="P33" s="1">
        <f t="shared" si="16"/>
        <v>69.838157894736838</v>
      </c>
      <c r="Q33" s="1">
        <f t="shared" si="17"/>
        <v>2800</v>
      </c>
    </row>
    <row r="34" spans="1:17" x14ac:dyDescent="0.25">
      <c r="A34" s="1">
        <f t="shared" si="18"/>
        <v>63610</v>
      </c>
      <c r="B34" s="1"/>
      <c r="C34" s="5" t="s">
        <v>21</v>
      </c>
      <c r="D34" s="1">
        <v>2022</v>
      </c>
      <c r="E34" s="1">
        <v>10</v>
      </c>
      <c r="F34" s="1">
        <v>6361</v>
      </c>
      <c r="G34" s="1">
        <f t="shared" si="13"/>
        <v>6679.05</v>
      </c>
      <c r="H34" s="1">
        <v>0.2</v>
      </c>
      <c r="I34" s="1">
        <v>1</v>
      </c>
      <c r="J34" s="1">
        <v>0.6</v>
      </c>
      <c r="K34" s="1">
        <v>0.4</v>
      </c>
      <c r="L34" s="1">
        <v>0.3</v>
      </c>
      <c r="M34" s="1">
        <v>1</v>
      </c>
      <c r="N34" s="1">
        <f t="shared" si="14"/>
        <v>27.935263157894738</v>
      </c>
      <c r="O34" s="1">
        <f t="shared" si="15"/>
        <v>55.870526315789476</v>
      </c>
      <c r="P34" s="1">
        <f t="shared" si="16"/>
        <v>69.838157894736838</v>
      </c>
      <c r="Q34" s="1">
        <f t="shared" si="17"/>
        <v>2800</v>
      </c>
    </row>
    <row r="35" spans="1:17" x14ac:dyDescent="0.25">
      <c r="A35" s="1">
        <f t="shared" si="18"/>
        <v>11400</v>
      </c>
      <c r="B35" s="1"/>
      <c r="C35" s="9" t="s">
        <v>40</v>
      </c>
      <c r="D35" s="1">
        <v>2022</v>
      </c>
      <c r="E35" s="1">
        <v>3</v>
      </c>
      <c r="F35" s="1">
        <v>3800</v>
      </c>
      <c r="G35" s="1">
        <f t="shared" si="13"/>
        <v>3990</v>
      </c>
      <c r="H35" s="1">
        <v>0.2</v>
      </c>
      <c r="I35" s="1">
        <v>1</v>
      </c>
      <c r="J35" s="1">
        <v>0.6</v>
      </c>
      <c r="K35" s="1">
        <v>0.4</v>
      </c>
      <c r="L35" s="1">
        <v>0.3</v>
      </c>
      <c r="M35" s="1">
        <v>1</v>
      </c>
      <c r="N35" s="1">
        <f t="shared" si="14"/>
        <v>18.5</v>
      </c>
      <c r="O35" s="1">
        <f t="shared" si="15"/>
        <v>37</v>
      </c>
      <c r="P35" s="1">
        <f t="shared" si="16"/>
        <v>46.25</v>
      </c>
      <c r="Q35" s="1">
        <f t="shared" si="17"/>
        <v>840</v>
      </c>
    </row>
    <row r="36" spans="1:17" x14ac:dyDescent="0.25">
      <c r="A36" s="1">
        <f t="shared" si="18"/>
        <v>30000</v>
      </c>
      <c r="B36" s="1"/>
      <c r="C36" s="5" t="s">
        <v>24</v>
      </c>
      <c r="D36" s="1">
        <v>2022</v>
      </c>
      <c r="E36" s="1">
        <v>2</v>
      </c>
      <c r="F36" s="1">
        <v>15000</v>
      </c>
      <c r="G36" s="1">
        <f t="shared" si="13"/>
        <v>15750</v>
      </c>
      <c r="H36" s="1">
        <v>0.2</v>
      </c>
      <c r="I36" s="1">
        <v>1</v>
      </c>
      <c r="J36" s="1">
        <v>0.6</v>
      </c>
      <c r="K36" s="1">
        <v>0.4</v>
      </c>
      <c r="L36" s="1">
        <v>0.3</v>
      </c>
      <c r="M36" s="1">
        <v>1</v>
      </c>
      <c r="N36" s="1">
        <f t="shared" si="14"/>
        <v>59.763157894736842</v>
      </c>
      <c r="O36" s="1">
        <f t="shared" si="15"/>
        <v>119.52631578947368</v>
      </c>
      <c r="P36" s="1">
        <f t="shared" si="16"/>
        <v>149.40789473684211</v>
      </c>
      <c r="Q36" s="1">
        <f t="shared" si="17"/>
        <v>560</v>
      </c>
    </row>
    <row r="37" spans="1:17" x14ac:dyDescent="0.25">
      <c r="A37" s="1">
        <f t="shared" si="18"/>
        <v>15000</v>
      </c>
      <c r="B37" s="1"/>
      <c r="C37" s="5" t="s">
        <v>34</v>
      </c>
      <c r="D37" s="1">
        <v>2022</v>
      </c>
      <c r="E37" s="1">
        <v>1</v>
      </c>
      <c r="F37" s="1">
        <v>15000</v>
      </c>
      <c r="G37" s="1">
        <f t="shared" si="13"/>
        <v>15750</v>
      </c>
      <c r="H37" s="1">
        <v>0.2</v>
      </c>
      <c r="I37" s="1">
        <v>1</v>
      </c>
      <c r="J37" s="1">
        <v>0.6</v>
      </c>
      <c r="K37" s="1">
        <v>0.4</v>
      </c>
      <c r="L37" s="1">
        <v>0.3</v>
      </c>
      <c r="M37" s="1">
        <v>1</v>
      </c>
      <c r="N37" s="1">
        <f t="shared" si="14"/>
        <v>59.763157894736842</v>
      </c>
      <c r="O37" s="1">
        <f t="shared" si="15"/>
        <v>119.52631578947368</v>
      </c>
      <c r="P37" s="1">
        <f t="shared" si="16"/>
        <v>149.40789473684211</v>
      </c>
      <c r="Q37" s="1">
        <f t="shared" si="17"/>
        <v>280</v>
      </c>
    </row>
    <row r="38" spans="1:17" x14ac:dyDescent="0.25">
      <c r="A38" s="1">
        <f t="shared" si="18"/>
        <v>66000</v>
      </c>
      <c r="B38" s="1"/>
      <c r="C38" s="8" t="s">
        <v>27</v>
      </c>
      <c r="D38" s="1">
        <v>2022</v>
      </c>
      <c r="E38" s="1">
        <v>2</v>
      </c>
      <c r="F38" s="1">
        <v>33000</v>
      </c>
      <c r="G38" s="1">
        <f t="shared" si="13"/>
        <v>34650</v>
      </c>
      <c r="H38" s="1">
        <v>0.2</v>
      </c>
      <c r="I38" s="1">
        <v>1</v>
      </c>
      <c r="J38" s="1">
        <v>0.6</v>
      </c>
      <c r="K38" s="1">
        <v>0.4</v>
      </c>
      <c r="L38" s="1">
        <v>0.3</v>
      </c>
      <c r="M38" s="1">
        <v>1</v>
      </c>
      <c r="N38" s="1">
        <f t="shared" si="14"/>
        <v>126.07894736842105</v>
      </c>
      <c r="O38" s="1">
        <f t="shared" si="15"/>
        <v>252.15789473684211</v>
      </c>
      <c r="P38" s="1">
        <f t="shared" si="16"/>
        <v>315.1973684210526</v>
      </c>
      <c r="Q38" s="1">
        <f t="shared" si="17"/>
        <v>560</v>
      </c>
    </row>
    <row r="39" spans="1:17" x14ac:dyDescent="0.25">
      <c r="A39" s="1">
        <f t="shared" si="18"/>
        <v>30000</v>
      </c>
      <c r="B39" s="1"/>
      <c r="C39" s="8" t="s">
        <v>28</v>
      </c>
      <c r="D39" s="1">
        <v>2022</v>
      </c>
      <c r="E39" s="1">
        <v>2</v>
      </c>
      <c r="F39" s="1">
        <v>15000</v>
      </c>
      <c r="G39" s="1">
        <f t="shared" si="13"/>
        <v>15750</v>
      </c>
      <c r="H39" s="1">
        <v>0.2</v>
      </c>
      <c r="I39" s="1">
        <v>1</v>
      </c>
      <c r="J39" s="1">
        <v>0.6</v>
      </c>
      <c r="K39" s="1">
        <v>0.4</v>
      </c>
      <c r="L39" s="1">
        <v>0.3</v>
      </c>
      <c r="M39" s="1">
        <v>1</v>
      </c>
      <c r="N39" s="1">
        <f t="shared" si="14"/>
        <v>59.763157894736842</v>
      </c>
      <c r="O39" s="1">
        <f t="shared" si="15"/>
        <v>119.52631578947368</v>
      </c>
      <c r="P39" s="1">
        <f t="shared" si="16"/>
        <v>149.40789473684211</v>
      </c>
      <c r="Q39" s="1">
        <f t="shared" si="17"/>
        <v>560</v>
      </c>
    </row>
    <row r="40" spans="1:17" x14ac:dyDescent="0.25">
      <c r="A40" s="10">
        <f>SUM(A32:A39)</f>
        <v>315520</v>
      </c>
    </row>
    <row r="43" spans="1:17" x14ac:dyDescent="0.25">
      <c r="C43" s="6" t="s">
        <v>35</v>
      </c>
    </row>
    <row r="44" spans="1:17" x14ac:dyDescent="0.25">
      <c r="C44" s="7" t="s">
        <v>36</v>
      </c>
    </row>
  </sheetData>
  <mergeCells count="27">
    <mergeCell ref="L8:L10"/>
    <mergeCell ref="G8:G10"/>
    <mergeCell ref="H8:H10"/>
    <mergeCell ref="I8:I10"/>
    <mergeCell ref="J8:J10"/>
    <mergeCell ref="K8:K10"/>
    <mergeCell ref="S8:S10"/>
    <mergeCell ref="T8:T10"/>
    <mergeCell ref="M8:M10"/>
    <mergeCell ref="N8:N10"/>
    <mergeCell ref="O8:O10"/>
    <mergeCell ref="P8:P10"/>
    <mergeCell ref="Q8:Q10"/>
    <mergeCell ref="R8:R10"/>
    <mergeCell ref="Q29:Q31"/>
    <mergeCell ref="F30:F31"/>
    <mergeCell ref="C27:I27"/>
    <mergeCell ref="M29:M31"/>
    <mergeCell ref="N29:N31"/>
    <mergeCell ref="O29:O31"/>
    <mergeCell ref="P29:P31"/>
    <mergeCell ref="G29:G31"/>
    <mergeCell ref="H29:H31"/>
    <mergeCell ref="I29:I31"/>
    <mergeCell ref="J29:J31"/>
    <mergeCell ref="K29:K31"/>
    <mergeCell ref="L29:L31"/>
  </mergeCells>
  <pageMargins left="0.25" right="0.25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2022-07-11T15:04:55Z</cp:lastPrinted>
  <dcterms:created xsi:type="dcterms:W3CDTF">2022-07-11T14:34:53Z</dcterms:created>
  <dcterms:modified xsi:type="dcterms:W3CDTF">2022-09-21T07:04:14Z</dcterms:modified>
</cp:coreProperties>
</file>