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990E078A-8586-4E85-B9AA-940068C8EA42}" xr6:coauthVersionLast="47" xr6:coauthVersionMax="47" xr10:uidLastSave="{00000000-0000-0000-0000-000000000000}"/>
  <bookViews>
    <workbookView xWindow="-120" yWindow="-120" windowWidth="38640" windowHeight="21240" xr2:uid="{E665BF8A-39F3-499A-A40F-AC3120487D7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F21" i="1"/>
  <c r="G23" i="1"/>
  <c r="F67" i="1"/>
  <c r="R38" i="1" l="1"/>
  <c r="N40" i="1"/>
  <c r="O40" i="1"/>
  <c r="P40" i="1" s="1"/>
  <c r="E24" i="1"/>
  <c r="F24" i="1"/>
  <c r="D24" i="1"/>
  <c r="C24" i="1"/>
  <c r="F46" i="1"/>
  <c r="F47" i="1"/>
  <c r="F48" i="1"/>
  <c r="F49" i="1"/>
  <c r="F50" i="1"/>
  <c r="F51" i="1"/>
  <c r="F52" i="1"/>
  <c r="G5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G66" i="1" s="1"/>
  <c r="F45" i="1"/>
  <c r="O34" i="1"/>
  <c r="P34" i="1" s="1"/>
  <c r="O35" i="1"/>
  <c r="P35" i="1" s="1"/>
  <c r="O36" i="1"/>
  <c r="P36" i="1" s="1"/>
  <c r="O37" i="1"/>
  <c r="P37" i="1" s="1"/>
  <c r="O38" i="1"/>
  <c r="P38" i="1" s="1"/>
  <c r="N34" i="1"/>
  <c r="N35" i="1"/>
  <c r="N36" i="1"/>
  <c r="N37" i="1"/>
  <c r="N38" i="1"/>
  <c r="O33" i="1"/>
  <c r="P33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3" i="1"/>
  <c r="P23" i="1" s="1"/>
  <c r="O6" i="1"/>
  <c r="P6" i="1" s="1"/>
  <c r="N33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3" i="1"/>
  <c r="N6" i="1"/>
  <c r="G40" i="1"/>
  <c r="H40" i="1" s="1"/>
  <c r="I40" i="1" s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3" i="1"/>
  <c r="V23" i="1" s="1"/>
  <c r="T6" i="1"/>
  <c r="V6" i="1" s="1"/>
  <c r="R34" i="1"/>
  <c r="R35" i="1"/>
  <c r="R36" i="1"/>
  <c r="R37" i="1"/>
  <c r="R33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3" i="1"/>
  <c r="R6" i="1"/>
  <c r="J34" i="1"/>
  <c r="K34" i="1" s="1"/>
  <c r="B34" i="1" s="1"/>
  <c r="J35" i="1"/>
  <c r="K35" i="1" s="1"/>
  <c r="B35" i="1" s="1"/>
  <c r="J36" i="1"/>
  <c r="K36" i="1" s="1"/>
  <c r="B36" i="1" s="1"/>
  <c r="J37" i="1"/>
  <c r="K37" i="1" s="1"/>
  <c r="B37" i="1" s="1"/>
  <c r="J38" i="1"/>
  <c r="K38" i="1" s="1"/>
  <c r="B38" i="1" s="1"/>
  <c r="J33" i="1"/>
  <c r="K33" i="1" s="1"/>
  <c r="B33" i="1" s="1"/>
  <c r="J23" i="1"/>
  <c r="K23" i="1" s="1"/>
  <c r="B23" i="1" s="1"/>
  <c r="K8" i="1"/>
  <c r="B8" i="1" s="1"/>
  <c r="K14" i="1"/>
  <c r="B14" i="1" s="1"/>
  <c r="J7" i="1"/>
  <c r="K7" i="1" s="1"/>
  <c r="B7" i="1" s="1"/>
  <c r="J9" i="1"/>
  <c r="K9" i="1" s="1"/>
  <c r="B9" i="1" s="1"/>
  <c r="J10" i="1"/>
  <c r="K10" i="1" s="1"/>
  <c r="B10" i="1" s="1"/>
  <c r="J11" i="1"/>
  <c r="K11" i="1" s="1"/>
  <c r="B11" i="1" s="1"/>
  <c r="J12" i="1"/>
  <c r="K12" i="1" s="1"/>
  <c r="B12" i="1" s="1"/>
  <c r="J13" i="1"/>
  <c r="K13" i="1" s="1"/>
  <c r="B13" i="1" s="1"/>
  <c r="J15" i="1"/>
  <c r="K15" i="1" s="1"/>
  <c r="B15" i="1" s="1"/>
  <c r="J16" i="1"/>
  <c r="K16" i="1" s="1"/>
  <c r="B16" i="1" s="1"/>
  <c r="J17" i="1"/>
  <c r="K17" i="1" s="1"/>
  <c r="B17" i="1" s="1"/>
  <c r="J18" i="1"/>
  <c r="K18" i="1" s="1"/>
  <c r="B18" i="1" s="1"/>
  <c r="J19" i="1"/>
  <c r="K19" i="1" s="1"/>
  <c r="B19" i="1" s="1"/>
  <c r="J20" i="1"/>
  <c r="K20" i="1" s="1"/>
  <c r="B20" i="1" s="1"/>
  <c r="J6" i="1"/>
  <c r="K6" i="1" s="1"/>
  <c r="B6" i="1" s="1"/>
  <c r="G14" i="1"/>
  <c r="H14" i="1" s="1"/>
  <c r="G7" i="1"/>
  <c r="H7" i="1" s="1"/>
  <c r="G8" i="1"/>
  <c r="H8" i="1" s="1"/>
  <c r="I8" i="1" s="1"/>
  <c r="G9" i="1"/>
  <c r="H9" i="1" s="1"/>
  <c r="G10" i="1"/>
  <c r="H10" i="1" s="1"/>
  <c r="G11" i="1"/>
  <c r="H11" i="1" s="1"/>
  <c r="G12" i="1"/>
  <c r="H12" i="1" s="1"/>
  <c r="G13" i="1"/>
  <c r="H13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H23" i="1"/>
  <c r="I23" i="1" s="1"/>
  <c r="G6" i="1"/>
  <c r="G34" i="1"/>
  <c r="G35" i="1"/>
  <c r="G36" i="1"/>
  <c r="G37" i="1"/>
  <c r="G38" i="1"/>
  <c r="G33" i="1"/>
  <c r="G46" i="1" l="1"/>
  <c r="G24" i="1"/>
  <c r="R40" i="1"/>
  <c r="I14" i="1"/>
  <c r="I7" i="1"/>
  <c r="H35" i="1" l="1"/>
  <c r="H36" i="1"/>
  <c r="H37" i="1"/>
  <c r="H38" i="1"/>
  <c r="H34" i="1"/>
  <c r="H33" i="1"/>
  <c r="I33" i="1" s="1"/>
  <c r="I38" i="1" l="1"/>
  <c r="I37" i="1"/>
  <c r="I35" i="1"/>
  <c r="I36" i="1"/>
  <c r="I34" i="1"/>
  <c r="I17" i="1"/>
  <c r="I16" i="1"/>
  <c r="H6" i="1"/>
  <c r="H24" i="1" s="1"/>
  <c r="I6" i="1" l="1"/>
  <c r="I15" i="1"/>
  <c r="I13" i="1"/>
  <c r="I12" i="1"/>
  <c r="I20" i="1"/>
  <c r="I19" i="1"/>
  <c r="I10" i="1"/>
  <c r="I18" i="1"/>
  <c r="I9" i="1"/>
  <c r="I11" i="1"/>
  <c r="I24" i="1" l="1"/>
  <c r="R41" i="1"/>
  <c r="R24" i="1" l="1"/>
</calcChain>
</file>

<file path=xl/sharedStrings.xml><?xml version="1.0" encoding="utf-8"?>
<sst xmlns="http://schemas.openxmlformats.org/spreadsheetml/2006/main" count="174" uniqueCount="67">
  <si>
    <t>Bourgogne Pinot Noir</t>
  </si>
  <si>
    <t xml:space="preserve"> Hautes Côtes de Nuits Rouge</t>
  </si>
  <si>
    <t xml:space="preserve">Beaune  Boucherottes </t>
  </si>
  <si>
    <t>Beaune Montrevenots</t>
  </si>
  <si>
    <t>Vosne Chalandins</t>
  </si>
  <si>
    <t xml:space="preserve">Vosne Clos de la Fontaine </t>
  </si>
  <si>
    <t>Chambolle Musigny</t>
  </si>
  <si>
    <t>Echezeaux</t>
  </si>
  <si>
    <t>Richebourg APRES VENTE DE 2 PIECES</t>
  </si>
  <si>
    <t>VOLUME RESTANT</t>
  </si>
  <si>
    <t>EQUIVALENT BT</t>
  </si>
  <si>
    <t>MOULIN A VENT</t>
  </si>
  <si>
    <t>Negoce</t>
  </si>
  <si>
    <t>Bourgogne F PARENT</t>
  </si>
  <si>
    <t>CORTON F PARENT</t>
  </si>
  <si>
    <t>GEVREY</t>
  </si>
  <si>
    <t>MOREY</t>
  </si>
  <si>
    <t>NUITS ST GEORGE 1er cru les saint georges</t>
  </si>
  <si>
    <t>MOREY 1ER CRU LES MONTS LUISANTS</t>
  </si>
  <si>
    <t>POMMARD 1ER CRU LA CHANIERE</t>
  </si>
  <si>
    <t>BOURGOGNE HAUTES COTES DE NUITS</t>
  </si>
  <si>
    <t>clé de repartition</t>
  </si>
  <si>
    <t>prix base</t>
  </si>
  <si>
    <t>total</t>
  </si>
  <si>
    <t>Savigny 1er cru le Clos des Guettes</t>
  </si>
  <si>
    <t>Bout 750 ML</t>
  </si>
  <si>
    <t>A minima</t>
  </si>
  <si>
    <t>ideal</t>
  </si>
  <si>
    <t>Pommard 1er cru les Arvelets</t>
  </si>
  <si>
    <t xml:space="preserve">Pommard 1er cru les Pezerolles </t>
  </si>
  <si>
    <t>Vosne Réas Recolte</t>
  </si>
  <si>
    <t>Vosne Clos de la Fontaine magnum</t>
  </si>
  <si>
    <t>Pommard 1er cru les Chanlins magnums</t>
  </si>
  <si>
    <t>POMMARD 1ER CRU LA CHANIERE magnums</t>
  </si>
  <si>
    <t>MG</t>
  </si>
  <si>
    <t xml:space="preserve"> Hautes Côtes de Nuits Blanc</t>
  </si>
  <si>
    <t xml:space="preserve">Richebourg </t>
  </si>
  <si>
    <t xml:space="preserve">Pommard 1er cru les Arvelets </t>
  </si>
  <si>
    <t>VOLUME 2020</t>
  </si>
  <si>
    <t>USURE 2020</t>
  </si>
  <si>
    <t>BT 2019</t>
  </si>
  <si>
    <t>Pour usure on a utilisé plus de HN et pas les autres en 2019,,,,donc on utilise que 3% en 2020 sur les vins et plus que 6% sur les HN</t>
  </si>
  <si>
    <t xml:space="preserve">Usure 2020 6% </t>
  </si>
  <si>
    <t xml:space="preserve">Vosne Réas Recolte </t>
  </si>
  <si>
    <t>Vosne Romanée Maizieres</t>
  </si>
  <si>
    <t>Volume en 2019</t>
  </si>
  <si>
    <t xml:space="preserve">Pour les mises </t>
  </si>
  <si>
    <t>prorata 19 vs 20 vs 19</t>
  </si>
  <si>
    <t>Estimations</t>
  </si>
  <si>
    <t>EXPORT</t>
  </si>
  <si>
    <t>Vosne Romanée 1er cru les Suchot</t>
  </si>
  <si>
    <t>USA</t>
  </si>
  <si>
    <t>PRO</t>
  </si>
  <si>
    <t>TTC</t>
  </si>
  <si>
    <t>arropndi de TTC</t>
  </si>
  <si>
    <t>Equivalent</t>
  </si>
  <si>
    <t>solde</t>
  </si>
  <si>
    <t>Vosne 1er cru les Suchots</t>
  </si>
  <si>
    <t>CHANIERE MAGNUMS</t>
  </si>
  <si>
    <t xml:space="preserve">Bt allouées au 15/09/2021 </t>
  </si>
  <si>
    <t>a declasser en BG</t>
  </si>
  <si>
    <t>compenser avec declassement de HN</t>
  </si>
  <si>
    <t>Simulation</t>
  </si>
  <si>
    <t>x</t>
  </si>
  <si>
    <t>russes</t>
  </si>
  <si>
    <t>grubis</t>
  </si>
  <si>
    <t>Armit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</si>
</sst>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6"/>
      <name val="Calibri Light"/>
      <family val="1"/>
      <scheme val="major"/>
    </font>
    <font>
      <b/>
      <sz val="16"/>
      <color rgb="FF00B050"/>
      <name val="Arial"/>
      <family val="2"/>
    </font>
    <font>
      <b/>
      <sz val="14"/>
      <color rgb="FF0070C0"/>
      <name val="Calibri"/>
      <family val="2"/>
      <scheme val="minor"/>
    </font>
    <font>
      <sz val="16"/>
      <name val="Calibri Light"/>
      <family val="1"/>
      <scheme val="maj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 Light"/>
      <family val="1"/>
      <scheme val="major"/>
    </font>
    <font>
      <b/>
      <sz val="16"/>
      <color rgb="FF0070C0"/>
      <name val="Calibri Light"/>
      <family val="2"/>
      <scheme val="major"/>
    </font>
    <font>
      <b/>
      <sz val="16"/>
      <color rgb="FF002060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theme="4"/>
      <name val="Calibri Light"/>
      <family val="1"/>
      <scheme val="major"/>
    </font>
    <font>
      <b/>
      <sz val="16"/>
      <color theme="4"/>
      <name val="Calibri"/>
      <family val="2"/>
      <scheme val="minor"/>
    </font>
    <font>
      <b/>
      <i/>
      <sz val="11"/>
      <color rgb="FF00B050"/>
      <name val="Arial"/>
      <family val="2"/>
    </font>
    <font>
      <i/>
      <sz val="11"/>
      <color rgb="FF00B050"/>
      <name val="Arial"/>
      <family val="2"/>
    </font>
    <font>
      <b/>
      <i/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rgb="FFFF0000"/>
      <name val="Calibri Light"/>
      <family val="1"/>
      <scheme val="major"/>
    </font>
    <font>
      <b/>
      <sz val="16"/>
      <color rgb="FFFF0000"/>
      <name val="Calibri"/>
      <family val="2"/>
      <scheme val="minor"/>
    </font>
    <font>
      <b/>
      <sz val="16"/>
      <color rgb="FFFF0000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3" fillId="0" borderId="1" xfId="0" applyFont="1" applyFill="1" applyBorder="1"/>
    <xf numFmtId="1" fontId="2" fillId="0" borderId="1" xfId="0" applyNumberFormat="1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0" fontId="12" fillId="0" borderId="1" xfId="0" applyFont="1" applyBorder="1"/>
    <xf numFmtId="0" fontId="11" fillId="2" borderId="1" xfId="0" applyFont="1" applyFill="1" applyBorder="1"/>
    <xf numFmtId="0" fontId="12" fillId="2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1" fillId="0" borderId="1" xfId="0" applyFont="1" applyFill="1" applyBorder="1"/>
    <xf numFmtId="0" fontId="13" fillId="2" borderId="1" xfId="0" applyFont="1" applyFill="1" applyBorder="1"/>
    <xf numFmtId="0" fontId="13" fillId="0" borderId="1" xfId="0" applyFont="1" applyBorder="1"/>
    <xf numFmtId="0" fontId="13" fillId="0" borderId="1" xfId="0" applyFont="1" applyFill="1" applyBorder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5" fillId="3" borderId="1" xfId="0" applyFont="1" applyFill="1" applyBorder="1"/>
    <xf numFmtId="0" fontId="3" fillId="3" borderId="1" xfId="0" applyFont="1" applyFill="1" applyBorder="1"/>
    <xf numFmtId="0" fontId="16" fillId="3" borderId="1" xfId="0" applyFont="1" applyFill="1" applyBorder="1"/>
    <xf numFmtId="0" fontId="17" fillId="0" borderId="1" xfId="0" applyFont="1" applyBorder="1"/>
    <xf numFmtId="0" fontId="17" fillId="0" borderId="1" xfId="0" applyFont="1" applyFill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/>
    <xf numFmtId="0" fontId="16" fillId="0" borderId="1" xfId="0" applyFont="1" applyBorder="1"/>
    <xf numFmtId="0" fontId="19" fillId="3" borderId="1" xfId="0" applyFont="1" applyFill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0" borderId="1" xfId="0" applyFont="1" applyBorder="1"/>
    <xf numFmtId="0" fontId="23" fillId="0" borderId="0" xfId="0" applyFont="1"/>
    <xf numFmtId="1" fontId="24" fillId="0" borderId="1" xfId="0" applyNumberFormat="1" applyFont="1" applyBorder="1"/>
    <xf numFmtId="1" fontId="25" fillId="0" borderId="1" xfId="0" applyNumberFormat="1" applyFont="1" applyBorder="1"/>
    <xf numFmtId="1" fontId="26" fillId="0" borderId="1" xfId="0" applyNumberFormat="1" applyFont="1" applyBorder="1"/>
    <xf numFmtId="2" fontId="0" fillId="0" borderId="1" xfId="0" applyNumberFormat="1" applyBorder="1"/>
    <xf numFmtId="10" fontId="6" fillId="0" borderId="1" xfId="0" applyNumberFormat="1" applyFont="1" applyBorder="1"/>
    <xf numFmtId="10" fontId="0" fillId="0" borderId="1" xfId="0" applyNumberFormat="1" applyBorder="1"/>
    <xf numFmtId="0" fontId="27" fillId="0" borderId="1" xfId="0" applyFont="1" applyBorder="1"/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10" fontId="7" fillId="0" borderId="1" xfId="0" applyNumberFormat="1" applyFont="1" applyBorder="1"/>
    <xf numFmtId="10" fontId="1" fillId="0" borderId="1" xfId="0" applyNumberFormat="1" applyFont="1" applyBorder="1" applyAlignment="1">
      <alignment wrapText="1"/>
    </xf>
    <xf numFmtId="10" fontId="1" fillId="0" borderId="1" xfId="0" applyNumberFormat="1" applyFont="1" applyBorder="1"/>
    <xf numFmtId="10" fontId="7" fillId="0" borderId="1" xfId="0" applyNumberFormat="1" applyFont="1" applyBorder="1" applyAlignment="1">
      <alignment vertical="center" wrapText="1"/>
    </xf>
    <xf numFmtId="10" fontId="7" fillId="0" borderId="1" xfId="0" applyNumberFormat="1" applyFont="1" applyFill="1" applyBorder="1"/>
    <xf numFmtId="10" fontId="27" fillId="0" borderId="1" xfId="0" applyNumberFormat="1" applyFont="1" applyBorder="1"/>
    <xf numFmtId="10" fontId="27" fillId="0" borderId="1" xfId="0" applyNumberFormat="1" applyFont="1" applyBorder="1" applyAlignment="1">
      <alignment vertical="center" wrapText="1"/>
    </xf>
    <xf numFmtId="10" fontId="27" fillId="0" borderId="1" xfId="0" applyNumberFormat="1" applyFont="1" applyBorder="1" applyAlignment="1">
      <alignment wrapText="1"/>
    </xf>
    <xf numFmtId="0" fontId="0" fillId="0" borderId="0" xfId="0" applyAlignment="1"/>
    <xf numFmtId="0" fontId="28" fillId="0" borderId="1" xfId="0" applyFont="1" applyBorder="1"/>
    <xf numFmtId="10" fontId="4" fillId="0" borderId="1" xfId="0" applyNumberFormat="1" applyFont="1" applyBorder="1"/>
    <xf numFmtId="10" fontId="8" fillId="0" borderId="1" xfId="0" applyNumberFormat="1" applyFont="1" applyBorder="1"/>
    <xf numFmtId="0" fontId="29" fillId="0" borderId="1" xfId="0" applyFont="1" applyBorder="1"/>
    <xf numFmtId="10" fontId="29" fillId="0" borderId="1" xfId="0" applyNumberFormat="1" applyFont="1" applyBorder="1"/>
    <xf numFmtId="0" fontId="6" fillId="2" borderId="2" xfId="0" applyFont="1" applyFill="1" applyBorder="1"/>
    <xf numFmtId="0" fontId="6" fillId="2" borderId="0" xfId="0" applyFont="1" applyFill="1"/>
    <xf numFmtId="2" fontId="0" fillId="0" borderId="0" xfId="0" applyNumberFormat="1"/>
    <xf numFmtId="0" fontId="0" fillId="0" borderId="2" xfId="0" applyFill="1" applyBorder="1"/>
    <xf numFmtId="0" fontId="6" fillId="2" borderId="1" xfId="0" applyFont="1" applyFill="1" applyBorder="1"/>
    <xf numFmtId="0" fontId="30" fillId="0" borderId="1" xfId="0" applyFont="1" applyBorder="1"/>
    <xf numFmtId="0" fontId="31" fillId="0" borderId="0" xfId="0" applyFont="1"/>
    <xf numFmtId="2" fontId="32" fillId="0" borderId="1" xfId="0" applyNumberFormat="1" applyFont="1" applyBorder="1"/>
    <xf numFmtId="2" fontId="33" fillId="0" borderId="0" xfId="0" applyNumberFormat="1" applyFont="1"/>
    <xf numFmtId="0" fontId="34" fillId="0" borderId="1" xfId="0" applyFont="1" applyBorder="1"/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2" borderId="0" xfId="0" applyFont="1" applyFill="1" applyBorder="1"/>
    <xf numFmtId="10" fontId="0" fillId="0" borderId="0" xfId="0" applyNumberFormat="1"/>
    <xf numFmtId="0" fontId="0" fillId="0" borderId="1" xfId="0" applyFill="1" applyBorder="1"/>
    <xf numFmtId="0" fontId="0" fillId="4" borderId="0" xfId="0" applyFill="1"/>
    <xf numFmtId="0" fontId="10" fillId="4" borderId="1" xfId="0" applyFont="1" applyFill="1" applyBorder="1"/>
    <xf numFmtId="0" fontId="0" fillId="4" borderId="1" xfId="0" applyFill="1" applyBorder="1"/>
    <xf numFmtId="0" fontId="3" fillId="3" borderId="2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16" fillId="2" borderId="1" xfId="0" applyFont="1" applyFill="1" applyBorder="1"/>
    <xf numFmtId="0" fontId="17" fillId="0" borderId="3" xfId="0" applyFont="1" applyFill="1" applyBorder="1"/>
    <xf numFmtId="10" fontId="8" fillId="0" borderId="3" xfId="0" applyNumberFormat="1" applyFont="1" applyFill="1" applyBorder="1"/>
    <xf numFmtId="0" fontId="9" fillId="0" borderId="3" xfId="0" applyFont="1" applyFill="1" applyBorder="1"/>
    <xf numFmtId="0" fontId="22" fillId="0" borderId="3" xfId="0" applyFont="1" applyBorder="1"/>
    <xf numFmtId="0" fontId="0" fillId="4" borderId="3" xfId="0" applyFill="1" applyBorder="1"/>
    <xf numFmtId="0" fontId="0" fillId="0" borderId="3" xfId="0" applyBorder="1"/>
    <xf numFmtId="0" fontId="16" fillId="3" borderId="3" xfId="0" applyFont="1" applyFill="1" applyBorder="1"/>
    <xf numFmtId="10" fontId="0" fillId="0" borderId="3" xfId="0" applyNumberFormat="1" applyBorder="1"/>
    <xf numFmtId="0" fontId="6" fillId="0" borderId="3" xfId="0" applyFont="1" applyBorder="1"/>
    <xf numFmtId="2" fontId="32" fillId="0" borderId="3" xfId="0" applyNumberFormat="1" applyFont="1" applyBorder="1"/>
    <xf numFmtId="0" fontId="30" fillId="0" borderId="3" xfId="0" applyFont="1" applyBorder="1"/>
    <xf numFmtId="0" fontId="30" fillId="0" borderId="3" xfId="0" applyFont="1" applyBorder="1" applyAlignment="1">
      <alignment horizontal="center"/>
    </xf>
    <xf numFmtId="0" fontId="8" fillId="0" borderId="1" xfId="0" applyFont="1" applyFill="1" applyBorder="1"/>
    <xf numFmtId="0" fontId="6" fillId="4" borderId="0" xfId="0" applyFont="1" applyFill="1"/>
    <xf numFmtId="0" fontId="0" fillId="4" borderId="4" xfId="0" applyFill="1" applyBorder="1"/>
    <xf numFmtId="0" fontId="0" fillId="2" borderId="0" xfId="0" applyFill="1"/>
    <xf numFmtId="0" fontId="0" fillId="2" borderId="5" xfId="0" applyFill="1" applyBorder="1"/>
    <xf numFmtId="0" fontId="0" fillId="0" borderId="0" xfId="0" applyFill="1" applyBorder="1"/>
    <xf numFmtId="0" fontId="3" fillId="3" borderId="0" xfId="0" applyFont="1" applyFill="1" applyBorder="1"/>
    <xf numFmtId="0" fontId="10" fillId="2" borderId="1" xfId="0" applyFont="1" applyFill="1" applyBorder="1"/>
    <xf numFmtId="0" fontId="35" fillId="0" borderId="1" xfId="0" applyFon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35B3-3201-4585-B62E-D01EEFE31D32}">
  <sheetPr>
    <pageSetUpPr fitToPage="1"/>
  </sheetPr>
  <dimension ref="A3:V121"/>
  <sheetViews>
    <sheetView tabSelected="1" topLeftCell="A85" workbookViewId="0">
      <selection activeCell="F109" sqref="F109"/>
    </sheetView>
  </sheetViews>
  <sheetFormatPr baseColWidth="10" defaultRowHeight="15" x14ac:dyDescent="0.25"/>
  <cols>
    <col min="1" max="1" width="87.28515625" bestFit="1" customWidth="1"/>
    <col min="2" max="3" width="15.42578125" customWidth="1"/>
    <col min="5" max="5" width="16.7109375" customWidth="1"/>
    <col min="6" max="6" width="16.42578125" style="84" customWidth="1"/>
    <col min="8" max="8" width="17" bestFit="1" customWidth="1"/>
    <col min="9" max="9" width="14.7109375" bestFit="1" customWidth="1"/>
    <col min="16" max="16" width="5.7109375" customWidth="1"/>
    <col min="17" max="17" width="14.42578125" customWidth="1"/>
    <col min="18" max="18" width="16.42578125" customWidth="1"/>
    <col min="22" max="22" width="11.42578125" style="71"/>
  </cols>
  <sheetData>
    <row r="3" spans="1:22" x14ac:dyDescent="0.25">
      <c r="C3" s="28" t="s">
        <v>48</v>
      </c>
      <c r="D3" t="s">
        <v>55</v>
      </c>
      <c r="E3" t="s">
        <v>46</v>
      </c>
    </row>
    <row r="4" spans="1:22" ht="21" x14ac:dyDescent="0.35">
      <c r="C4" s="28">
        <v>2020</v>
      </c>
      <c r="D4" s="29" t="s">
        <v>40</v>
      </c>
      <c r="E4" s="45" t="s">
        <v>45</v>
      </c>
      <c r="F4" s="84" t="s">
        <v>38</v>
      </c>
      <c r="G4" t="s">
        <v>39</v>
      </c>
      <c r="H4" t="s">
        <v>9</v>
      </c>
      <c r="I4" t="s">
        <v>10</v>
      </c>
      <c r="L4">
        <v>2019</v>
      </c>
      <c r="M4" t="s">
        <v>49</v>
      </c>
    </row>
    <row r="5" spans="1:22" x14ac:dyDescent="0.25">
      <c r="C5" t="s">
        <v>25</v>
      </c>
      <c r="J5" t="s">
        <v>47</v>
      </c>
      <c r="K5" t="s">
        <v>21</v>
      </c>
      <c r="M5" t="s">
        <v>22</v>
      </c>
      <c r="N5" t="s">
        <v>51</v>
      </c>
      <c r="O5" t="s">
        <v>52</v>
      </c>
      <c r="P5" t="s">
        <v>53</v>
      </c>
      <c r="Q5" t="s">
        <v>54</v>
      </c>
      <c r="R5" t="s">
        <v>23</v>
      </c>
    </row>
    <row r="6" spans="1:22" ht="21" x14ac:dyDescent="0.35">
      <c r="A6" s="52" t="s">
        <v>0</v>
      </c>
      <c r="B6" s="60">
        <f t="shared" ref="B6:B23" si="0">K6</f>
        <v>0.9464285714285714</v>
      </c>
      <c r="C6" s="6">
        <v>3800</v>
      </c>
      <c r="D6" s="4">
        <v>4209</v>
      </c>
      <c r="E6" s="48">
        <v>3192</v>
      </c>
      <c r="F6" s="85">
        <v>3021</v>
      </c>
      <c r="G6" s="5">
        <f>F6*0.06</f>
        <v>181.26</v>
      </c>
      <c r="H6" s="5">
        <f>F6-G6</f>
        <v>2839.74</v>
      </c>
      <c r="I6" s="32">
        <f>H6/0.75</f>
        <v>3786.3199999999997</v>
      </c>
      <c r="J6" s="49">
        <f>F6/E6</f>
        <v>0.9464285714285714</v>
      </c>
      <c r="K6" s="50">
        <f>J6</f>
        <v>0.9464285714285714</v>
      </c>
      <c r="L6">
        <v>13</v>
      </c>
      <c r="M6" s="73">
        <v>13.5</v>
      </c>
      <c r="N6" s="76">
        <f>M6/0.95</f>
        <v>14.210526315789474</v>
      </c>
      <c r="O6" s="74">
        <f>M6/0.8</f>
        <v>16.875</v>
      </c>
      <c r="P6" s="78">
        <f>O6/0.9*1.2</f>
        <v>22.5</v>
      </c>
      <c r="Q6" s="79">
        <v>24</v>
      </c>
      <c r="R6" s="8">
        <f t="shared" ref="R6:R23" si="1">M6*C6</f>
        <v>51300</v>
      </c>
      <c r="T6">
        <f>M6/0.8</f>
        <v>16.875</v>
      </c>
      <c r="V6" s="71">
        <f>T6/0.85*1.2</f>
        <v>23.823529411764703</v>
      </c>
    </row>
    <row r="7" spans="1:22" ht="21" x14ac:dyDescent="0.35">
      <c r="A7" s="36" t="s">
        <v>1</v>
      </c>
      <c r="B7" s="55">
        <f t="shared" si="0"/>
        <v>1.0692360163710777</v>
      </c>
      <c r="C7" s="9">
        <v>7584</v>
      </c>
      <c r="D7" s="4">
        <v>7662</v>
      </c>
      <c r="E7" s="4">
        <v>5864</v>
      </c>
      <c r="F7" s="86">
        <v>6270</v>
      </c>
      <c r="G7" s="5">
        <f t="shared" ref="G7:G23" si="2">F7*0.06</f>
        <v>376.2</v>
      </c>
      <c r="H7" s="5">
        <f t="shared" ref="H7:H23" si="3">F7-G7</f>
        <v>5893.8</v>
      </c>
      <c r="I7" s="32">
        <f t="shared" ref="I7:I23" si="4">H7/0.75</f>
        <v>7858.4000000000005</v>
      </c>
      <c r="J7" s="49">
        <f>F7/E7</f>
        <v>1.0692360163710777</v>
      </c>
      <c r="K7" s="51">
        <f t="shared" ref="K7:K23" si="5">J7</f>
        <v>1.0692360163710777</v>
      </c>
      <c r="L7">
        <v>13.5</v>
      </c>
      <c r="M7" s="73">
        <v>14</v>
      </c>
      <c r="N7" s="76">
        <f t="shared" ref="N7:N23" si="6">M7/0.95</f>
        <v>14.736842105263159</v>
      </c>
      <c r="O7" s="74">
        <f t="shared" ref="O7:O23" si="7">M7/0.8</f>
        <v>17.5</v>
      </c>
      <c r="P7" s="78">
        <f t="shared" ref="P7:P23" si="8">O7/0.9*1.2</f>
        <v>23.333333333333332</v>
      </c>
      <c r="Q7" s="79">
        <v>25</v>
      </c>
      <c r="R7" s="8">
        <f t="shared" si="1"/>
        <v>106176</v>
      </c>
      <c r="T7">
        <f t="shared" ref="T7:T23" si="9">M7/0.8</f>
        <v>17.5</v>
      </c>
      <c r="V7" s="71">
        <f t="shared" ref="V7:V23" si="10">T7/0.85*1.2</f>
        <v>24.705882352941178</v>
      </c>
    </row>
    <row r="8" spans="1:22" ht="21" x14ac:dyDescent="0.35">
      <c r="A8" s="36" t="s">
        <v>35</v>
      </c>
      <c r="B8" s="55">
        <f t="shared" si="0"/>
        <v>0</v>
      </c>
      <c r="C8" s="9">
        <v>1800</v>
      </c>
      <c r="D8" s="42">
        <v>0</v>
      </c>
      <c r="E8" s="42">
        <v>0</v>
      </c>
      <c r="F8" s="86">
        <v>1441</v>
      </c>
      <c r="G8" s="5">
        <f t="shared" si="2"/>
        <v>86.46</v>
      </c>
      <c r="H8" s="5">
        <f t="shared" si="3"/>
        <v>1354.54</v>
      </c>
      <c r="I8" s="32">
        <f t="shared" si="4"/>
        <v>1806.0533333333333</v>
      </c>
      <c r="J8" s="49"/>
      <c r="K8" s="51">
        <f t="shared" si="5"/>
        <v>0</v>
      </c>
      <c r="M8" s="73">
        <v>14.5</v>
      </c>
      <c r="N8" s="76">
        <f t="shared" si="6"/>
        <v>15.263157894736842</v>
      </c>
      <c r="O8" s="74">
        <f t="shared" si="7"/>
        <v>18.125</v>
      </c>
      <c r="P8" s="78">
        <f t="shared" si="8"/>
        <v>24.166666666666668</v>
      </c>
      <c r="Q8" s="79">
        <v>26</v>
      </c>
      <c r="R8" s="8">
        <f t="shared" si="1"/>
        <v>26100</v>
      </c>
      <c r="T8">
        <f t="shared" si="9"/>
        <v>18.125</v>
      </c>
      <c r="V8" s="71">
        <f t="shared" si="10"/>
        <v>25.588235294117649</v>
      </c>
    </row>
    <row r="9" spans="1:22" ht="21" x14ac:dyDescent="0.35">
      <c r="A9" s="37" t="s">
        <v>2</v>
      </c>
      <c r="B9" s="56">
        <f t="shared" si="0"/>
        <v>1</v>
      </c>
      <c r="C9" s="6">
        <v>870</v>
      </c>
      <c r="D9" s="42">
        <v>873</v>
      </c>
      <c r="E9" s="42">
        <v>684</v>
      </c>
      <c r="F9" s="86">
        <v>684</v>
      </c>
      <c r="G9" s="5">
        <f t="shared" si="2"/>
        <v>41.04</v>
      </c>
      <c r="H9" s="5">
        <f t="shared" si="3"/>
        <v>642.96</v>
      </c>
      <c r="I9" s="32">
        <f t="shared" si="4"/>
        <v>857.28000000000009</v>
      </c>
      <c r="J9" s="49">
        <f>F9/E9</f>
        <v>1</v>
      </c>
      <c r="K9" s="51">
        <f t="shared" si="5"/>
        <v>1</v>
      </c>
      <c r="L9">
        <v>32</v>
      </c>
      <c r="M9" s="73">
        <v>33.5</v>
      </c>
      <c r="N9" s="76">
        <f t="shared" si="6"/>
        <v>35.263157894736842</v>
      </c>
      <c r="O9" s="74">
        <f t="shared" si="7"/>
        <v>41.875</v>
      </c>
      <c r="P9" s="78">
        <f t="shared" si="8"/>
        <v>55.833333333333336</v>
      </c>
      <c r="Q9" s="79">
        <v>60</v>
      </c>
      <c r="R9" s="8">
        <f t="shared" si="1"/>
        <v>29145</v>
      </c>
      <c r="T9">
        <f t="shared" si="9"/>
        <v>41.875</v>
      </c>
      <c r="V9" s="71">
        <f t="shared" si="10"/>
        <v>59.117647058823529</v>
      </c>
    </row>
    <row r="10" spans="1:22" ht="21" x14ac:dyDescent="0.35">
      <c r="A10" s="36" t="s">
        <v>3</v>
      </c>
      <c r="B10" s="57">
        <f t="shared" si="0"/>
        <v>1.25</v>
      </c>
      <c r="C10" s="6">
        <v>1786</v>
      </c>
      <c r="D10" s="4">
        <v>1467</v>
      </c>
      <c r="E10" s="4">
        <v>1140</v>
      </c>
      <c r="F10" s="86">
        <v>1425</v>
      </c>
      <c r="G10" s="5">
        <f t="shared" si="2"/>
        <v>85.5</v>
      </c>
      <c r="H10" s="5">
        <f t="shared" si="3"/>
        <v>1339.5</v>
      </c>
      <c r="I10" s="32">
        <f t="shared" si="4"/>
        <v>1786</v>
      </c>
      <c r="J10" s="49">
        <f>F10/E10</f>
        <v>1.25</v>
      </c>
      <c r="K10" s="51">
        <f t="shared" si="5"/>
        <v>1.25</v>
      </c>
      <c r="L10">
        <v>39</v>
      </c>
      <c r="M10" s="73">
        <v>40</v>
      </c>
      <c r="N10" s="76">
        <f t="shared" si="6"/>
        <v>42.10526315789474</v>
      </c>
      <c r="O10" s="74">
        <f t="shared" si="7"/>
        <v>50</v>
      </c>
      <c r="P10" s="78">
        <f t="shared" si="8"/>
        <v>66.666666666666671</v>
      </c>
      <c r="Q10" s="79">
        <v>70</v>
      </c>
      <c r="R10" s="8">
        <f t="shared" si="1"/>
        <v>71440</v>
      </c>
      <c r="T10">
        <f t="shared" si="9"/>
        <v>50</v>
      </c>
      <c r="V10" s="71">
        <f t="shared" si="10"/>
        <v>70.588235294117652</v>
      </c>
    </row>
    <row r="11" spans="1:22" ht="21" x14ac:dyDescent="0.3">
      <c r="A11" s="53" t="s">
        <v>43</v>
      </c>
      <c r="B11" s="61">
        <f t="shared" si="0"/>
        <v>0.79166666666666663</v>
      </c>
      <c r="C11" s="89">
        <v>5430</v>
      </c>
      <c r="D11" s="42">
        <v>7130</v>
      </c>
      <c r="E11" s="46">
        <v>5472</v>
      </c>
      <c r="F11" s="85">
        <v>4332</v>
      </c>
      <c r="G11" s="5">
        <f t="shared" si="2"/>
        <v>259.92</v>
      </c>
      <c r="H11" s="5">
        <f t="shared" si="3"/>
        <v>4072.08</v>
      </c>
      <c r="I11" s="32">
        <f t="shared" si="4"/>
        <v>5429.44</v>
      </c>
      <c r="J11" s="49">
        <f>F11/E11</f>
        <v>0.79166666666666663</v>
      </c>
      <c r="K11" s="50">
        <f t="shared" si="5"/>
        <v>0.79166666666666663</v>
      </c>
      <c r="L11">
        <v>40</v>
      </c>
      <c r="M11" s="8">
        <v>45</v>
      </c>
      <c r="N11" s="76">
        <f t="shared" si="6"/>
        <v>47.368421052631582</v>
      </c>
      <c r="O11" s="74">
        <f t="shared" si="7"/>
        <v>56.25</v>
      </c>
      <c r="P11" s="78">
        <f t="shared" si="8"/>
        <v>75</v>
      </c>
      <c r="Q11" s="79">
        <v>75</v>
      </c>
      <c r="R11" s="8">
        <f t="shared" si="1"/>
        <v>244350</v>
      </c>
      <c r="T11">
        <f t="shared" si="9"/>
        <v>56.25</v>
      </c>
      <c r="V11" s="71">
        <f t="shared" si="10"/>
        <v>79.411764705882348</v>
      </c>
    </row>
    <row r="12" spans="1:22" ht="21" x14ac:dyDescent="0.35">
      <c r="A12" s="36" t="s">
        <v>4</v>
      </c>
      <c r="B12" s="57">
        <f t="shared" si="0"/>
        <v>1.5555555555555556</v>
      </c>
      <c r="C12" s="89">
        <v>2000</v>
      </c>
      <c r="D12" s="43">
        <v>1337</v>
      </c>
      <c r="E12" s="43">
        <v>1026</v>
      </c>
      <c r="F12" s="86">
        <v>1596</v>
      </c>
      <c r="G12" s="5">
        <f t="shared" si="2"/>
        <v>95.759999999999991</v>
      </c>
      <c r="H12" s="5">
        <f t="shared" si="3"/>
        <v>1500.24</v>
      </c>
      <c r="I12" s="32">
        <f t="shared" si="4"/>
        <v>2000.32</v>
      </c>
      <c r="J12" s="49">
        <f>F12/E12</f>
        <v>1.5555555555555556</v>
      </c>
      <c r="K12" s="51">
        <f t="shared" si="5"/>
        <v>1.5555555555555556</v>
      </c>
      <c r="L12">
        <v>38</v>
      </c>
      <c r="M12" s="73">
        <v>45</v>
      </c>
      <c r="N12" s="76">
        <f t="shared" si="6"/>
        <v>47.368421052631582</v>
      </c>
      <c r="O12" s="74">
        <f t="shared" si="7"/>
        <v>56.25</v>
      </c>
      <c r="P12" s="78">
        <f t="shared" si="8"/>
        <v>75</v>
      </c>
      <c r="Q12" s="79">
        <v>75</v>
      </c>
      <c r="R12" s="8">
        <f t="shared" si="1"/>
        <v>90000</v>
      </c>
      <c r="T12">
        <f t="shared" si="9"/>
        <v>56.25</v>
      </c>
      <c r="V12" s="71">
        <f t="shared" si="10"/>
        <v>79.411764705882348</v>
      </c>
    </row>
    <row r="13" spans="1:22" ht="21" x14ac:dyDescent="0.35">
      <c r="A13" s="36" t="s">
        <v>5</v>
      </c>
      <c r="B13" s="57">
        <f t="shared" si="0"/>
        <v>1.1679197994987469</v>
      </c>
      <c r="C13" s="90">
        <v>1143</v>
      </c>
      <c r="D13" s="43">
        <v>1036</v>
      </c>
      <c r="E13" s="43">
        <v>798</v>
      </c>
      <c r="F13" s="86">
        <v>932</v>
      </c>
      <c r="G13" s="5">
        <f t="shared" si="2"/>
        <v>55.919999999999995</v>
      </c>
      <c r="H13" s="5">
        <f t="shared" si="3"/>
        <v>876.08</v>
      </c>
      <c r="I13" s="41">
        <f t="shared" si="4"/>
        <v>1168.1066666666668</v>
      </c>
      <c r="J13" s="49">
        <f>F13/E13</f>
        <v>1.1679197994987469</v>
      </c>
      <c r="K13" s="51">
        <f t="shared" si="5"/>
        <v>1.1679197994987469</v>
      </c>
      <c r="L13">
        <v>38</v>
      </c>
      <c r="M13" s="73">
        <v>45</v>
      </c>
      <c r="N13" s="76">
        <f t="shared" si="6"/>
        <v>47.368421052631582</v>
      </c>
      <c r="O13" s="74">
        <f t="shared" si="7"/>
        <v>56.25</v>
      </c>
      <c r="P13" s="78">
        <f t="shared" si="8"/>
        <v>75</v>
      </c>
      <c r="Q13" s="79">
        <v>75</v>
      </c>
      <c r="R13" s="8">
        <f t="shared" si="1"/>
        <v>51435</v>
      </c>
      <c r="T13">
        <f t="shared" si="9"/>
        <v>56.25</v>
      </c>
      <c r="V13" s="71">
        <f t="shared" si="10"/>
        <v>79.411764705882348</v>
      </c>
    </row>
    <row r="14" spans="1:22" ht="21" x14ac:dyDescent="0.35">
      <c r="A14" s="36" t="s">
        <v>44</v>
      </c>
      <c r="B14" s="57">
        <f t="shared" si="0"/>
        <v>0</v>
      </c>
      <c r="C14" s="90">
        <v>290</v>
      </c>
      <c r="D14" s="43">
        <v>0</v>
      </c>
      <c r="E14" s="43">
        <v>0</v>
      </c>
      <c r="F14" s="86">
        <v>228</v>
      </c>
      <c r="G14" s="5">
        <f t="shared" si="2"/>
        <v>13.68</v>
      </c>
      <c r="H14" s="5">
        <f t="shared" si="3"/>
        <v>214.32</v>
      </c>
      <c r="I14" s="41">
        <f t="shared" si="4"/>
        <v>285.76</v>
      </c>
      <c r="J14" s="49"/>
      <c r="K14" s="51">
        <f t="shared" si="5"/>
        <v>0</v>
      </c>
      <c r="L14">
        <v>38</v>
      </c>
      <c r="M14" s="73">
        <v>45</v>
      </c>
      <c r="N14" s="76">
        <f t="shared" si="6"/>
        <v>47.368421052631582</v>
      </c>
      <c r="O14" s="74">
        <f t="shared" si="7"/>
        <v>56.25</v>
      </c>
      <c r="P14" s="78">
        <f t="shared" si="8"/>
        <v>75</v>
      </c>
      <c r="Q14" s="79">
        <v>75</v>
      </c>
      <c r="R14" s="8">
        <f t="shared" si="1"/>
        <v>13050</v>
      </c>
      <c r="T14">
        <f t="shared" si="9"/>
        <v>56.25</v>
      </c>
      <c r="V14" s="71">
        <f t="shared" si="10"/>
        <v>79.411764705882348</v>
      </c>
    </row>
    <row r="15" spans="1:22" ht="21" x14ac:dyDescent="0.35">
      <c r="A15" s="54" t="s">
        <v>24</v>
      </c>
      <c r="B15" s="62">
        <f t="shared" si="0"/>
        <v>0.91666666666666663</v>
      </c>
      <c r="C15" s="6">
        <v>2357</v>
      </c>
      <c r="D15" s="43">
        <v>2647</v>
      </c>
      <c r="E15" s="47">
        <v>2052</v>
      </c>
      <c r="F15" s="85">
        <v>1881</v>
      </c>
      <c r="G15" s="5">
        <f t="shared" si="2"/>
        <v>112.86</v>
      </c>
      <c r="H15" s="5">
        <f t="shared" si="3"/>
        <v>1768.14</v>
      </c>
      <c r="I15" s="32">
        <f t="shared" si="4"/>
        <v>2357.52</v>
      </c>
      <c r="J15" s="49">
        <f t="shared" ref="J15:J23" si="11">F15/E15</f>
        <v>0.91666666666666663</v>
      </c>
      <c r="K15" s="50">
        <f t="shared" si="5"/>
        <v>0.91666666666666663</v>
      </c>
      <c r="L15">
        <v>30</v>
      </c>
      <c r="M15" s="73">
        <v>32</v>
      </c>
      <c r="N15" s="76">
        <f t="shared" si="6"/>
        <v>33.684210526315788</v>
      </c>
      <c r="O15" s="74">
        <f t="shared" si="7"/>
        <v>40</v>
      </c>
      <c r="P15" s="78">
        <f t="shared" si="8"/>
        <v>53.333333333333329</v>
      </c>
      <c r="Q15" s="79">
        <v>55</v>
      </c>
      <c r="R15" s="8">
        <f t="shared" si="1"/>
        <v>75424</v>
      </c>
      <c r="T15">
        <f t="shared" si="9"/>
        <v>40</v>
      </c>
      <c r="V15" s="71">
        <f t="shared" si="10"/>
        <v>56.470588235294123</v>
      </c>
    </row>
    <row r="16" spans="1:22" ht="21" x14ac:dyDescent="0.35">
      <c r="A16" s="52" t="s">
        <v>6</v>
      </c>
      <c r="B16" s="60">
        <f t="shared" si="0"/>
        <v>0.8928571428571429</v>
      </c>
      <c r="C16" s="6">
        <v>1786</v>
      </c>
      <c r="D16" s="43">
        <v>2064</v>
      </c>
      <c r="E16" s="47">
        <v>1596</v>
      </c>
      <c r="F16" s="85">
        <v>1425</v>
      </c>
      <c r="G16" s="5">
        <f t="shared" si="2"/>
        <v>85.5</v>
      </c>
      <c r="H16" s="5">
        <f t="shared" si="3"/>
        <v>1339.5</v>
      </c>
      <c r="I16" s="32">
        <f t="shared" si="4"/>
        <v>1786</v>
      </c>
      <c r="J16" s="49">
        <f t="shared" si="11"/>
        <v>0.8928571428571429</v>
      </c>
      <c r="K16" s="50">
        <f t="shared" si="5"/>
        <v>0.8928571428571429</v>
      </c>
      <c r="L16">
        <v>38</v>
      </c>
      <c r="M16" s="73">
        <v>45</v>
      </c>
      <c r="N16" s="76">
        <f t="shared" si="6"/>
        <v>47.368421052631582</v>
      </c>
      <c r="O16" s="74">
        <f t="shared" si="7"/>
        <v>56.25</v>
      </c>
      <c r="P16" s="78">
        <f t="shared" si="8"/>
        <v>75</v>
      </c>
      <c r="Q16" s="79">
        <v>75</v>
      </c>
      <c r="R16" s="8">
        <f t="shared" si="1"/>
        <v>80370</v>
      </c>
      <c r="T16">
        <f t="shared" si="9"/>
        <v>56.25</v>
      </c>
      <c r="V16" s="71">
        <f t="shared" si="10"/>
        <v>79.411764705882348</v>
      </c>
    </row>
    <row r="17" spans="1:22" ht="21" x14ac:dyDescent="0.35">
      <c r="A17" s="36" t="s">
        <v>7</v>
      </c>
      <c r="B17" s="55">
        <f t="shared" si="0"/>
        <v>1</v>
      </c>
      <c r="C17" s="9">
        <v>1000</v>
      </c>
      <c r="D17" s="43">
        <v>1040</v>
      </c>
      <c r="E17" s="43">
        <v>798</v>
      </c>
      <c r="F17" s="86">
        <v>798</v>
      </c>
      <c r="G17" s="5">
        <f t="shared" si="2"/>
        <v>47.879999999999995</v>
      </c>
      <c r="H17" s="5">
        <f t="shared" si="3"/>
        <v>750.12</v>
      </c>
      <c r="I17" s="32">
        <f t="shared" si="4"/>
        <v>1000.16</v>
      </c>
      <c r="J17" s="49">
        <f t="shared" si="11"/>
        <v>1</v>
      </c>
      <c r="K17" s="51">
        <f t="shared" si="5"/>
        <v>1</v>
      </c>
      <c r="L17">
        <v>185</v>
      </c>
      <c r="M17" s="73">
        <v>200</v>
      </c>
      <c r="N17" s="76">
        <f t="shared" si="6"/>
        <v>210.5263157894737</v>
      </c>
      <c r="O17" s="74">
        <f t="shared" si="7"/>
        <v>250</v>
      </c>
      <c r="P17" s="78">
        <f t="shared" si="8"/>
        <v>333.33333333333331</v>
      </c>
      <c r="Q17" s="79">
        <v>350</v>
      </c>
      <c r="R17" s="8">
        <f t="shared" si="1"/>
        <v>200000</v>
      </c>
      <c r="T17">
        <f t="shared" si="9"/>
        <v>250</v>
      </c>
      <c r="V17" s="71">
        <f t="shared" si="10"/>
        <v>352.94117647058823</v>
      </c>
    </row>
    <row r="18" spans="1:22" ht="21" x14ac:dyDescent="0.3">
      <c r="A18" s="38" t="s">
        <v>36</v>
      </c>
      <c r="B18" s="58">
        <f t="shared" si="0"/>
        <v>1</v>
      </c>
      <c r="C18" s="6">
        <v>2000</v>
      </c>
      <c r="D18" s="43">
        <v>2077</v>
      </c>
      <c r="E18" s="43">
        <v>1596</v>
      </c>
      <c r="F18" s="86">
        <v>1596</v>
      </c>
      <c r="G18" s="5">
        <f t="shared" si="2"/>
        <v>95.759999999999991</v>
      </c>
      <c r="H18" s="5">
        <f t="shared" si="3"/>
        <v>1500.24</v>
      </c>
      <c r="I18" s="32">
        <f t="shared" si="4"/>
        <v>2000.32</v>
      </c>
      <c r="J18" s="49">
        <f t="shared" si="11"/>
        <v>1</v>
      </c>
      <c r="K18" s="51">
        <f t="shared" si="5"/>
        <v>1</v>
      </c>
      <c r="L18">
        <v>400</v>
      </c>
      <c r="M18" s="73">
        <v>450</v>
      </c>
      <c r="N18" s="76">
        <f t="shared" si="6"/>
        <v>473.68421052631584</v>
      </c>
      <c r="O18" s="74">
        <f t="shared" si="7"/>
        <v>562.5</v>
      </c>
      <c r="P18" s="78">
        <f t="shared" si="8"/>
        <v>750</v>
      </c>
      <c r="Q18" s="79">
        <v>800</v>
      </c>
      <c r="R18" s="8">
        <f t="shared" si="1"/>
        <v>900000</v>
      </c>
      <c r="T18">
        <f t="shared" si="9"/>
        <v>562.5</v>
      </c>
      <c r="V18" s="71">
        <f t="shared" si="10"/>
        <v>794.11764705882354</v>
      </c>
    </row>
    <row r="19" spans="1:22" ht="21" x14ac:dyDescent="0.35">
      <c r="A19" s="54" t="s">
        <v>37</v>
      </c>
      <c r="B19" s="62">
        <f t="shared" si="0"/>
        <v>0.61754385964912284</v>
      </c>
      <c r="C19" s="6">
        <v>882</v>
      </c>
      <c r="D19" s="42">
        <v>1485</v>
      </c>
      <c r="E19" s="46">
        <v>1140</v>
      </c>
      <c r="F19" s="85">
        <v>704</v>
      </c>
      <c r="G19" s="5">
        <f t="shared" si="2"/>
        <v>42.239999999999995</v>
      </c>
      <c r="H19" s="5">
        <f t="shared" si="3"/>
        <v>661.76</v>
      </c>
      <c r="I19" s="32">
        <f t="shared" si="4"/>
        <v>882.34666666666669</v>
      </c>
      <c r="J19" s="49">
        <f t="shared" si="11"/>
        <v>0.61754385964912284</v>
      </c>
      <c r="K19" s="50">
        <f t="shared" si="5"/>
        <v>0.61754385964912284</v>
      </c>
      <c r="L19">
        <v>50</v>
      </c>
      <c r="M19" s="73">
        <v>55</v>
      </c>
      <c r="N19" s="76">
        <f t="shared" si="6"/>
        <v>57.894736842105267</v>
      </c>
      <c r="O19" s="74">
        <f t="shared" si="7"/>
        <v>68.75</v>
      </c>
      <c r="P19" s="78">
        <f t="shared" si="8"/>
        <v>91.666666666666657</v>
      </c>
      <c r="Q19" s="79">
        <v>92</v>
      </c>
      <c r="R19" s="8">
        <f t="shared" si="1"/>
        <v>48510</v>
      </c>
      <c r="T19">
        <f t="shared" si="9"/>
        <v>68.75</v>
      </c>
      <c r="V19" s="71">
        <f t="shared" si="10"/>
        <v>97.058823529411768</v>
      </c>
    </row>
    <row r="20" spans="1:22" ht="21" x14ac:dyDescent="0.35">
      <c r="A20" s="52" t="s">
        <v>29</v>
      </c>
      <c r="B20" s="60">
        <f t="shared" si="0"/>
        <v>0.68323586744639375</v>
      </c>
      <c r="C20" s="6">
        <v>878</v>
      </c>
      <c r="D20" s="42">
        <v>1335</v>
      </c>
      <c r="E20" s="46">
        <v>1026</v>
      </c>
      <c r="F20" s="85">
        <v>701</v>
      </c>
      <c r="G20" s="5">
        <f t="shared" si="2"/>
        <v>42.059999999999995</v>
      </c>
      <c r="H20" s="5">
        <f t="shared" si="3"/>
        <v>658.94</v>
      </c>
      <c r="I20" s="32">
        <f t="shared" si="4"/>
        <v>878.5866666666667</v>
      </c>
      <c r="J20" s="49">
        <f t="shared" si="11"/>
        <v>0.68323586744639375</v>
      </c>
      <c r="K20" s="50">
        <f t="shared" si="5"/>
        <v>0.68323586744639375</v>
      </c>
      <c r="L20">
        <v>50</v>
      </c>
      <c r="M20" s="73">
        <v>55</v>
      </c>
      <c r="N20" s="76">
        <f t="shared" si="6"/>
        <v>57.894736842105267</v>
      </c>
      <c r="O20" s="74">
        <f t="shared" si="7"/>
        <v>68.75</v>
      </c>
      <c r="P20" s="78">
        <f t="shared" si="8"/>
        <v>91.666666666666657</v>
      </c>
      <c r="Q20" s="79">
        <v>92</v>
      </c>
      <c r="R20" s="8">
        <f t="shared" si="1"/>
        <v>48290</v>
      </c>
      <c r="T20">
        <f t="shared" si="9"/>
        <v>68.75</v>
      </c>
      <c r="V20" s="71">
        <f t="shared" si="10"/>
        <v>97.058823529411768</v>
      </c>
    </row>
    <row r="21" spans="1:22" ht="21" x14ac:dyDescent="0.35">
      <c r="A21" s="52"/>
      <c r="B21" s="60"/>
      <c r="C21" s="6"/>
      <c r="D21" s="42"/>
      <c r="E21" s="85"/>
      <c r="F21" s="85">
        <f>SUM(F6:F20)</f>
        <v>27034</v>
      </c>
      <c r="G21" s="5"/>
      <c r="H21" s="5"/>
      <c r="I21" s="32"/>
      <c r="J21" s="49"/>
      <c r="K21" s="50"/>
      <c r="M21" s="73"/>
      <c r="N21" s="76"/>
      <c r="O21" s="74"/>
      <c r="P21" s="78"/>
      <c r="Q21" s="79"/>
      <c r="R21" s="8"/>
    </row>
    <row r="22" spans="1:22" ht="21" x14ac:dyDescent="0.35">
      <c r="A22" s="52"/>
      <c r="B22" s="60"/>
      <c r="C22" s="6"/>
      <c r="D22" s="42"/>
      <c r="E22" s="46"/>
      <c r="F22" s="85"/>
      <c r="G22" s="5"/>
      <c r="H22" s="5"/>
      <c r="I22" s="32"/>
      <c r="J22" s="49"/>
      <c r="K22" s="50"/>
      <c r="M22" s="73"/>
      <c r="N22" s="76"/>
      <c r="O22" s="74"/>
      <c r="P22" s="78"/>
      <c r="Q22" s="79"/>
      <c r="R22" s="8"/>
    </row>
    <row r="23" spans="1:22" ht="21" x14ac:dyDescent="0.35">
      <c r="A23" s="39" t="s">
        <v>11</v>
      </c>
      <c r="B23" s="59">
        <f t="shared" si="0"/>
        <v>1.2496130030959753</v>
      </c>
      <c r="C23" s="40">
        <v>10000</v>
      </c>
      <c r="D23" s="10">
        <v>9715</v>
      </c>
      <c r="E23" s="10">
        <v>7752</v>
      </c>
      <c r="F23" s="86">
        <v>9687</v>
      </c>
      <c r="G23" s="5">
        <f t="shared" si="2"/>
        <v>581.22</v>
      </c>
      <c r="H23" s="5">
        <f t="shared" si="3"/>
        <v>9105.7800000000007</v>
      </c>
      <c r="I23" s="32">
        <f t="shared" si="4"/>
        <v>12141.04</v>
      </c>
      <c r="J23" s="49">
        <f t="shared" si="11"/>
        <v>1.2496130030959753</v>
      </c>
      <c r="K23" s="51">
        <f t="shared" si="5"/>
        <v>1.2496130030959753</v>
      </c>
      <c r="L23">
        <v>13</v>
      </c>
      <c r="M23" s="73">
        <v>13</v>
      </c>
      <c r="N23" s="76">
        <f t="shared" si="6"/>
        <v>13.684210526315789</v>
      </c>
      <c r="O23" s="74">
        <f t="shared" si="7"/>
        <v>16.25</v>
      </c>
      <c r="P23" s="78">
        <f t="shared" si="8"/>
        <v>21.666666666666664</v>
      </c>
      <c r="Q23" s="79">
        <v>22</v>
      </c>
      <c r="R23" s="8">
        <f t="shared" si="1"/>
        <v>130000</v>
      </c>
      <c r="T23">
        <f t="shared" si="9"/>
        <v>16.25</v>
      </c>
      <c r="V23" s="71">
        <f t="shared" si="10"/>
        <v>22.941176470588236</v>
      </c>
    </row>
    <row r="24" spans="1:22" ht="18.75" x14ac:dyDescent="0.3">
      <c r="C24">
        <f>SUM(C6:C23)</f>
        <v>43606</v>
      </c>
      <c r="D24">
        <f>SUM(D6:D23)</f>
        <v>44077</v>
      </c>
      <c r="E24">
        <f t="shared" ref="E24:F24" si="12">SUM(E6:E23)</f>
        <v>34136</v>
      </c>
      <c r="F24">
        <f t="shared" si="12"/>
        <v>63755</v>
      </c>
      <c r="G24" s="72">
        <f>SUM(G6:G23)</f>
        <v>2203.2600000000002</v>
      </c>
      <c r="H24" s="87">
        <f>SUM(H6:H23)</f>
        <v>34517.74</v>
      </c>
      <c r="I24" s="87">
        <f>SUM(I6:I23)</f>
        <v>46023.653333333335</v>
      </c>
      <c r="N24" s="77"/>
      <c r="O24" s="75"/>
      <c r="Q24" s="80"/>
      <c r="R24" s="70">
        <f>SUM(R6:R23)</f>
        <v>2165590</v>
      </c>
    </row>
    <row r="25" spans="1:22" ht="18.75" x14ac:dyDescent="0.3">
      <c r="F25"/>
      <c r="G25" s="108"/>
      <c r="H25" s="109"/>
      <c r="I25" s="109"/>
      <c r="N25" s="77"/>
      <c r="O25" s="75"/>
      <c r="Q25" s="80"/>
      <c r="R25" s="70"/>
    </row>
    <row r="26" spans="1:22" ht="18.75" x14ac:dyDescent="0.3">
      <c r="D26">
        <f>F10+F8</f>
        <v>2866</v>
      </c>
      <c r="F26"/>
      <c r="G26" s="108"/>
      <c r="H26" s="109"/>
      <c r="I26" s="109"/>
      <c r="N26" s="77"/>
      <c r="O26" s="75"/>
      <c r="Q26" s="80"/>
      <c r="R26" s="70"/>
    </row>
    <row r="27" spans="1:22" x14ac:dyDescent="0.25">
      <c r="N27" s="77"/>
      <c r="O27" s="75"/>
      <c r="Q27" s="80"/>
    </row>
    <row r="28" spans="1:22" x14ac:dyDescent="0.25">
      <c r="N28" s="77"/>
      <c r="O28" s="75"/>
      <c r="Q28" s="80"/>
    </row>
    <row r="29" spans="1:22" ht="10.5" customHeight="1" x14ac:dyDescent="0.25">
      <c r="N29" s="77"/>
      <c r="O29" s="75"/>
      <c r="Q29" s="80"/>
    </row>
    <row r="30" spans="1:22" ht="10.5" customHeight="1" x14ac:dyDescent="0.25">
      <c r="C30" s="28" t="s">
        <v>48</v>
      </c>
      <c r="D30" s="63"/>
      <c r="N30" s="77"/>
      <c r="O30" s="75"/>
      <c r="Q30" s="80"/>
    </row>
    <row r="31" spans="1:22" ht="21" x14ac:dyDescent="0.35">
      <c r="C31" s="28">
        <v>2020</v>
      </c>
      <c r="D31" s="29" t="s">
        <v>40</v>
      </c>
      <c r="E31" t="s">
        <v>46</v>
      </c>
      <c r="N31" s="77"/>
      <c r="O31" s="75"/>
      <c r="Q31" s="80"/>
    </row>
    <row r="32" spans="1:22" ht="21" x14ac:dyDescent="0.35">
      <c r="A32" t="s">
        <v>12</v>
      </c>
      <c r="C32" t="s">
        <v>25</v>
      </c>
      <c r="D32" s="29"/>
      <c r="E32" s="45" t="s">
        <v>45</v>
      </c>
      <c r="F32" s="84" t="s">
        <v>38</v>
      </c>
      <c r="G32" t="s">
        <v>42</v>
      </c>
      <c r="H32" t="s">
        <v>9</v>
      </c>
      <c r="I32" t="s">
        <v>10</v>
      </c>
      <c r="J32" t="s">
        <v>47</v>
      </c>
      <c r="L32">
        <v>2019</v>
      </c>
      <c r="N32" s="77"/>
      <c r="O32" s="75"/>
      <c r="Q32" s="80"/>
    </row>
    <row r="33" spans="1:18" ht="21" x14ac:dyDescent="0.35">
      <c r="A33" s="34" t="s">
        <v>13</v>
      </c>
      <c r="B33" s="65">
        <f t="shared" ref="B33:B38" si="13">K33</f>
        <v>1.2352941176470589</v>
      </c>
      <c r="C33" s="13">
        <v>6100</v>
      </c>
      <c r="D33" s="30">
        <v>5064</v>
      </c>
      <c r="E33" s="30">
        <v>3876</v>
      </c>
      <c r="F33" s="86">
        <v>4788</v>
      </c>
      <c r="G33" s="5">
        <f>F33*0.03</f>
        <v>143.63999999999999</v>
      </c>
      <c r="H33" s="5">
        <f>F33-G33</f>
        <v>4644.3599999999997</v>
      </c>
      <c r="I33" s="31">
        <f>H33/0.75</f>
        <v>6192.48</v>
      </c>
      <c r="J33" s="5">
        <f t="shared" ref="J33:J38" si="14">F33/E33</f>
        <v>1.2352941176470589</v>
      </c>
      <c r="K33" s="51">
        <f>J33</f>
        <v>1.2352941176470589</v>
      </c>
      <c r="L33">
        <v>13</v>
      </c>
      <c r="M33" s="8">
        <v>13.5</v>
      </c>
      <c r="N33" s="76">
        <f>M33/0.95</f>
        <v>14.210526315789474</v>
      </c>
      <c r="O33" s="74">
        <f>M33/0.8</f>
        <v>16.875</v>
      </c>
      <c r="P33" s="8">
        <f>O33/0.9*1.2</f>
        <v>22.5</v>
      </c>
      <c r="Q33" s="79">
        <v>23</v>
      </c>
      <c r="R33" s="8">
        <f t="shared" ref="R33:R38" si="15">M33*C33</f>
        <v>82350</v>
      </c>
    </row>
    <row r="34" spans="1:18" ht="21" x14ac:dyDescent="0.35">
      <c r="A34" s="67" t="s">
        <v>20</v>
      </c>
      <c r="B34" s="68">
        <f t="shared" si="13"/>
        <v>0.70991177996886357</v>
      </c>
      <c r="C34" s="13">
        <v>3500</v>
      </c>
      <c r="D34" s="30">
        <v>4556</v>
      </c>
      <c r="E34" s="64">
        <v>3854</v>
      </c>
      <c r="F34" s="85">
        <v>2736</v>
      </c>
      <c r="G34" s="5">
        <f t="shared" ref="G34:G40" si="16">F34*0.03</f>
        <v>82.08</v>
      </c>
      <c r="H34" s="5">
        <f t="shared" ref="H34:H40" si="17">F34-G34</f>
        <v>2653.92</v>
      </c>
      <c r="I34" s="31">
        <f t="shared" ref="I34:I40" si="18">H34/0.75</f>
        <v>3538.56</v>
      </c>
      <c r="J34" s="5">
        <f t="shared" si="14"/>
        <v>0.70991177996886357</v>
      </c>
      <c r="K34" s="51">
        <f t="shared" ref="K34:K38" si="19">J34</f>
        <v>0.70991177996886357</v>
      </c>
      <c r="L34">
        <v>13.5</v>
      </c>
      <c r="M34" s="8">
        <v>14</v>
      </c>
      <c r="N34" s="76">
        <f t="shared" ref="N34:N40" si="20">M34/0.95</f>
        <v>14.736842105263159</v>
      </c>
      <c r="O34" s="74">
        <f t="shared" ref="O34:O40" si="21">M34/0.8</f>
        <v>17.5</v>
      </c>
      <c r="P34" s="8">
        <f t="shared" ref="P34:P40" si="22">O34/0.9*1.2</f>
        <v>23.333333333333332</v>
      </c>
      <c r="Q34" s="79">
        <v>23.5</v>
      </c>
      <c r="R34" s="8">
        <f t="shared" si="15"/>
        <v>49000</v>
      </c>
    </row>
    <row r="35" spans="1:18" ht="21" x14ac:dyDescent="0.35">
      <c r="A35" s="34" t="s">
        <v>14</v>
      </c>
      <c r="B35" s="65">
        <f t="shared" si="13"/>
        <v>1</v>
      </c>
      <c r="C35" s="13">
        <v>289</v>
      </c>
      <c r="D35" s="30">
        <v>289</v>
      </c>
      <c r="E35" s="30">
        <v>228</v>
      </c>
      <c r="F35" s="86">
        <v>228</v>
      </c>
      <c r="G35" s="5">
        <f t="shared" si="16"/>
        <v>6.84</v>
      </c>
      <c r="H35" s="5">
        <f t="shared" si="17"/>
        <v>221.16</v>
      </c>
      <c r="I35" s="31">
        <f t="shared" si="18"/>
        <v>294.88</v>
      </c>
      <c r="J35" s="5">
        <f t="shared" si="14"/>
        <v>1</v>
      </c>
      <c r="K35" s="51">
        <f t="shared" si="19"/>
        <v>1</v>
      </c>
      <c r="L35">
        <v>129</v>
      </c>
      <c r="M35" s="8">
        <v>155</v>
      </c>
      <c r="N35" s="76">
        <f t="shared" si="20"/>
        <v>163.15789473684211</v>
      </c>
      <c r="O35" s="74">
        <f t="shared" si="21"/>
        <v>193.75</v>
      </c>
      <c r="P35" s="8">
        <f t="shared" si="22"/>
        <v>258.33333333333331</v>
      </c>
      <c r="Q35" s="79">
        <v>260</v>
      </c>
      <c r="R35" s="8">
        <f t="shared" si="15"/>
        <v>44795</v>
      </c>
    </row>
    <row r="36" spans="1:18" ht="21" x14ac:dyDescent="0.35">
      <c r="A36" s="34" t="s">
        <v>15</v>
      </c>
      <c r="B36" s="65">
        <f t="shared" si="13"/>
        <v>1.7777777777777777</v>
      </c>
      <c r="C36" s="13">
        <v>2360</v>
      </c>
      <c r="D36" s="44"/>
      <c r="E36" s="44">
        <v>1026</v>
      </c>
      <c r="F36" s="86">
        <v>1824</v>
      </c>
      <c r="G36" s="5">
        <f t="shared" si="16"/>
        <v>54.72</v>
      </c>
      <c r="H36" s="5">
        <f t="shared" si="17"/>
        <v>1769.28</v>
      </c>
      <c r="I36" s="31">
        <f t="shared" si="18"/>
        <v>2359.04</v>
      </c>
      <c r="J36" s="5">
        <f t="shared" si="14"/>
        <v>1.7777777777777777</v>
      </c>
      <c r="K36" s="51">
        <f t="shared" si="19"/>
        <v>1.7777777777777777</v>
      </c>
      <c r="L36">
        <v>35</v>
      </c>
      <c r="M36" s="8">
        <v>40</v>
      </c>
      <c r="N36" s="76">
        <f t="shared" si="20"/>
        <v>42.10526315789474</v>
      </c>
      <c r="O36" s="74">
        <f t="shared" si="21"/>
        <v>50</v>
      </c>
      <c r="P36" s="8">
        <f t="shared" si="22"/>
        <v>66.666666666666671</v>
      </c>
      <c r="Q36" s="79">
        <v>70</v>
      </c>
      <c r="R36" s="8">
        <f t="shared" si="15"/>
        <v>94400</v>
      </c>
    </row>
    <row r="37" spans="1:18" ht="21" x14ac:dyDescent="0.35">
      <c r="A37" s="34" t="s">
        <v>17</v>
      </c>
      <c r="B37" s="66">
        <f t="shared" si="13"/>
        <v>1</v>
      </c>
      <c r="C37" s="13">
        <v>590</v>
      </c>
      <c r="D37" s="44"/>
      <c r="E37" s="44">
        <v>456</v>
      </c>
      <c r="F37" s="86">
        <v>456</v>
      </c>
      <c r="G37" s="5">
        <f t="shared" si="16"/>
        <v>13.68</v>
      </c>
      <c r="H37" s="5">
        <f t="shared" si="17"/>
        <v>442.32</v>
      </c>
      <c r="I37" s="31">
        <f t="shared" si="18"/>
        <v>589.76</v>
      </c>
      <c r="J37" s="5">
        <f t="shared" si="14"/>
        <v>1</v>
      </c>
      <c r="K37" s="51">
        <f t="shared" si="19"/>
        <v>1</v>
      </c>
      <c r="L37">
        <v>75</v>
      </c>
      <c r="M37" s="8">
        <v>80</v>
      </c>
      <c r="N37" s="76">
        <f t="shared" si="20"/>
        <v>84.21052631578948</v>
      </c>
      <c r="O37" s="74">
        <f t="shared" si="21"/>
        <v>100</v>
      </c>
      <c r="P37" s="8">
        <f t="shared" si="22"/>
        <v>133.33333333333334</v>
      </c>
      <c r="Q37" s="79">
        <v>135</v>
      </c>
      <c r="R37" s="8">
        <f t="shared" si="15"/>
        <v>47200</v>
      </c>
    </row>
    <row r="38" spans="1:18" ht="21" x14ac:dyDescent="0.35">
      <c r="A38" s="91" t="s">
        <v>19</v>
      </c>
      <c r="B38" s="92">
        <f t="shared" si="13"/>
        <v>2</v>
      </c>
      <c r="C38" s="93">
        <v>885</v>
      </c>
      <c r="D38" s="94">
        <v>292</v>
      </c>
      <c r="E38" s="94">
        <v>342</v>
      </c>
      <c r="F38" s="95">
        <v>684</v>
      </c>
      <c r="G38" s="96">
        <f t="shared" si="16"/>
        <v>20.52</v>
      </c>
      <c r="H38" s="96">
        <f t="shared" si="17"/>
        <v>663.48</v>
      </c>
      <c r="I38" s="97">
        <f t="shared" si="18"/>
        <v>884.64</v>
      </c>
      <c r="J38" s="96">
        <f t="shared" si="14"/>
        <v>2</v>
      </c>
      <c r="K38" s="98">
        <f t="shared" si="19"/>
        <v>2</v>
      </c>
      <c r="L38">
        <v>45</v>
      </c>
      <c r="M38" s="99">
        <v>52</v>
      </c>
      <c r="N38" s="100">
        <f t="shared" si="20"/>
        <v>54.736842105263158</v>
      </c>
      <c r="O38" s="101">
        <f t="shared" si="21"/>
        <v>65</v>
      </c>
      <c r="P38" s="99">
        <f t="shared" si="22"/>
        <v>86.666666666666657</v>
      </c>
      <c r="Q38" s="102">
        <v>90</v>
      </c>
      <c r="R38" s="8">
        <f t="shared" si="15"/>
        <v>46020</v>
      </c>
    </row>
    <row r="39" spans="1:18" ht="21" x14ac:dyDescent="0.35">
      <c r="A39" s="91" t="s">
        <v>58</v>
      </c>
      <c r="B39" s="92"/>
      <c r="C39" s="93"/>
      <c r="D39" s="94"/>
      <c r="E39" s="94"/>
      <c r="F39" s="95"/>
      <c r="G39" s="96"/>
      <c r="H39" s="96"/>
      <c r="I39" s="97"/>
      <c r="J39" s="96"/>
      <c r="K39" s="98"/>
      <c r="M39" s="99"/>
      <c r="N39" s="100"/>
      <c r="O39" s="101">
        <v>150</v>
      </c>
      <c r="P39" s="99"/>
      <c r="Q39" s="102"/>
      <c r="R39" s="8"/>
    </row>
    <row r="40" spans="1:18" ht="21" x14ac:dyDescent="0.35">
      <c r="A40" s="35" t="s">
        <v>50</v>
      </c>
      <c r="B40" s="103"/>
      <c r="C40" s="93">
        <v>590</v>
      </c>
      <c r="D40" s="44"/>
      <c r="E40" s="44"/>
      <c r="F40" s="86">
        <v>456</v>
      </c>
      <c r="G40" s="83">
        <f t="shared" si="16"/>
        <v>13.68</v>
      </c>
      <c r="H40" s="83">
        <f t="shared" si="17"/>
        <v>442.32</v>
      </c>
      <c r="I40" s="33">
        <f t="shared" si="18"/>
        <v>589.76</v>
      </c>
      <c r="J40" s="5"/>
      <c r="K40" s="5"/>
      <c r="L40" s="5"/>
      <c r="M40" s="8">
        <v>120</v>
      </c>
      <c r="N40" s="8">
        <f t="shared" si="20"/>
        <v>126.31578947368422</v>
      </c>
      <c r="O40" s="8">
        <f t="shared" si="21"/>
        <v>150</v>
      </c>
      <c r="P40" s="8">
        <f t="shared" si="22"/>
        <v>199.99999999999997</v>
      </c>
      <c r="Q40" s="74">
        <v>200</v>
      </c>
      <c r="R40" s="8">
        <f>N40*I40</f>
        <v>74496</v>
      </c>
    </row>
    <row r="41" spans="1:18" ht="21" x14ac:dyDescent="0.35">
      <c r="A41" s="11" t="s">
        <v>41</v>
      </c>
      <c r="B41" s="12"/>
      <c r="C41" s="12"/>
      <c r="R41" s="69">
        <f>SUM(R33:R38)</f>
        <v>363765</v>
      </c>
    </row>
    <row r="42" spans="1:18" ht="21" x14ac:dyDescent="0.35">
      <c r="A42" s="12"/>
      <c r="B42" s="12"/>
      <c r="C42" t="s">
        <v>25</v>
      </c>
      <c r="R42" s="81"/>
    </row>
    <row r="43" spans="1:18" x14ac:dyDescent="0.25">
      <c r="C43" t="s">
        <v>48</v>
      </c>
      <c r="E43" s="112" t="s">
        <v>59</v>
      </c>
    </row>
    <row r="44" spans="1:18" x14ac:dyDescent="0.25">
      <c r="B44" s="82"/>
      <c r="C44">
        <v>2020</v>
      </c>
      <c r="D44" t="s">
        <v>40</v>
      </c>
      <c r="E44" s="112"/>
      <c r="F44" s="84" t="s">
        <v>56</v>
      </c>
    </row>
    <row r="45" spans="1:18" x14ac:dyDescent="0.25">
      <c r="A45" s="5" t="s">
        <v>0</v>
      </c>
      <c r="B45" s="51">
        <v>0.9464285714285714</v>
      </c>
      <c r="C45" s="5">
        <v>2600</v>
      </c>
      <c r="D45" s="5">
        <v>4209</v>
      </c>
      <c r="E45" s="110">
        <v>3390</v>
      </c>
      <c r="F45" s="86">
        <f>C45-E45</f>
        <v>-790</v>
      </c>
      <c r="G45" t="s">
        <v>61</v>
      </c>
    </row>
    <row r="46" spans="1:18" x14ac:dyDescent="0.25">
      <c r="A46" s="5" t="s">
        <v>1</v>
      </c>
      <c r="B46" s="51">
        <v>1.0692360163710777</v>
      </c>
      <c r="C46" s="5">
        <v>7861</v>
      </c>
      <c r="D46" s="5">
        <v>7662</v>
      </c>
      <c r="E46" s="88">
        <v>7014</v>
      </c>
      <c r="F46" s="86">
        <f t="shared" ref="F46:F67" si="23">C46-E46</f>
        <v>847</v>
      </c>
      <c r="G46" s="104">
        <f>F46+F45</f>
        <v>57</v>
      </c>
      <c r="H46" t="s">
        <v>60</v>
      </c>
    </row>
    <row r="47" spans="1:18" x14ac:dyDescent="0.25">
      <c r="A47" s="5" t="s">
        <v>35</v>
      </c>
      <c r="B47" s="51">
        <v>0</v>
      </c>
      <c r="C47" s="5">
        <v>1740</v>
      </c>
      <c r="D47" s="5">
        <v>0</v>
      </c>
      <c r="E47" s="88">
        <v>1755</v>
      </c>
      <c r="F47" s="86">
        <f t="shared" si="23"/>
        <v>-15</v>
      </c>
    </row>
    <row r="48" spans="1:18" x14ac:dyDescent="0.25">
      <c r="A48" s="5" t="s">
        <v>2</v>
      </c>
      <c r="B48" s="51">
        <v>1</v>
      </c>
      <c r="C48" s="5">
        <v>861</v>
      </c>
      <c r="D48" s="5">
        <v>873</v>
      </c>
      <c r="E48" s="88">
        <v>841</v>
      </c>
      <c r="F48" s="86">
        <f t="shared" si="23"/>
        <v>20</v>
      </c>
    </row>
    <row r="49" spans="1:8" x14ac:dyDescent="0.25">
      <c r="A49" s="5" t="s">
        <v>3</v>
      </c>
      <c r="B49" s="51">
        <v>1.25</v>
      </c>
      <c r="C49" s="5">
        <v>1782</v>
      </c>
      <c r="D49" s="5">
        <v>1467</v>
      </c>
      <c r="E49" s="88">
        <v>1722</v>
      </c>
      <c r="F49" s="86">
        <f t="shared" si="23"/>
        <v>60</v>
      </c>
    </row>
    <row r="50" spans="1:8" x14ac:dyDescent="0.25">
      <c r="A50" s="5" t="s">
        <v>43</v>
      </c>
      <c r="B50" s="51">
        <v>0.79166666666666663</v>
      </c>
      <c r="C50" s="5">
        <v>5430</v>
      </c>
      <c r="D50" s="5">
        <v>7130</v>
      </c>
      <c r="E50" s="88">
        <v>5230</v>
      </c>
      <c r="F50" s="86">
        <f>C50-E50</f>
        <v>200</v>
      </c>
    </row>
    <row r="51" spans="1:8" x14ac:dyDescent="0.25">
      <c r="A51" s="5" t="s">
        <v>4</v>
      </c>
      <c r="B51" s="51">
        <v>1.5555555555555556</v>
      </c>
      <c r="C51" s="5">
        <v>2000</v>
      </c>
      <c r="D51" s="5">
        <v>1337</v>
      </c>
      <c r="E51" s="88">
        <v>1626</v>
      </c>
      <c r="F51" s="86">
        <f>C51-E51</f>
        <v>374</v>
      </c>
    </row>
    <row r="52" spans="1:8" x14ac:dyDescent="0.25">
      <c r="A52" s="5" t="s">
        <v>5</v>
      </c>
      <c r="B52" s="51">
        <v>1.1428571428571428</v>
      </c>
      <c r="C52" s="5">
        <v>1120</v>
      </c>
      <c r="D52" s="5">
        <v>1036</v>
      </c>
      <c r="E52" s="88">
        <v>1052</v>
      </c>
      <c r="F52" s="88">
        <f t="shared" si="23"/>
        <v>68</v>
      </c>
      <c r="G52" s="106">
        <f>F52/2</f>
        <v>34</v>
      </c>
      <c r="H52" t="s">
        <v>34</v>
      </c>
    </row>
    <row r="53" spans="1:8" x14ac:dyDescent="0.25">
      <c r="A53" s="5" t="s">
        <v>44</v>
      </c>
      <c r="B53" s="51">
        <v>0</v>
      </c>
      <c r="C53" s="5">
        <v>287</v>
      </c>
      <c r="D53" s="5">
        <v>0</v>
      </c>
      <c r="E53" s="88">
        <v>198</v>
      </c>
      <c r="F53" s="86">
        <f t="shared" si="23"/>
        <v>89</v>
      </c>
    </row>
    <row r="54" spans="1:8" x14ac:dyDescent="0.25">
      <c r="A54" s="5" t="s">
        <v>24</v>
      </c>
      <c r="B54" s="51">
        <v>0.91666666666666663</v>
      </c>
      <c r="C54" s="5">
        <v>2582</v>
      </c>
      <c r="D54" s="5">
        <v>2647</v>
      </c>
      <c r="E54" s="88">
        <v>2390</v>
      </c>
      <c r="F54" s="86">
        <f t="shared" si="23"/>
        <v>192</v>
      </c>
    </row>
    <row r="55" spans="1:8" x14ac:dyDescent="0.25">
      <c r="A55" s="5" t="s">
        <v>6</v>
      </c>
      <c r="B55" s="51">
        <v>0.8928571428571429</v>
      </c>
      <c r="C55" s="5">
        <v>1789</v>
      </c>
      <c r="D55" s="5">
        <v>2064</v>
      </c>
      <c r="E55" s="88">
        <v>1741</v>
      </c>
      <c r="F55" s="86">
        <f t="shared" si="23"/>
        <v>48</v>
      </c>
    </row>
    <row r="56" spans="1:8" x14ac:dyDescent="0.25">
      <c r="A56" s="5" t="s">
        <v>7</v>
      </c>
      <c r="B56" s="51">
        <v>1</v>
      </c>
      <c r="C56" s="5">
        <v>1000</v>
      </c>
      <c r="D56" s="5">
        <v>1040</v>
      </c>
      <c r="E56" s="88">
        <v>976</v>
      </c>
      <c r="F56" s="86">
        <f t="shared" si="23"/>
        <v>24</v>
      </c>
    </row>
    <row r="57" spans="1:8" x14ac:dyDescent="0.25">
      <c r="A57" s="5" t="s">
        <v>36</v>
      </c>
      <c r="B57" s="51">
        <v>1</v>
      </c>
      <c r="C57" s="5">
        <v>1993</v>
      </c>
      <c r="D57" s="5">
        <v>2077</v>
      </c>
      <c r="E57" s="88">
        <v>1894</v>
      </c>
      <c r="F57" s="86">
        <f t="shared" si="23"/>
        <v>99</v>
      </c>
    </row>
    <row r="58" spans="1:8" x14ac:dyDescent="0.25">
      <c r="A58" s="5" t="s">
        <v>37</v>
      </c>
      <c r="B58" s="51">
        <v>0.61754385964912284</v>
      </c>
      <c r="C58" s="5">
        <v>880</v>
      </c>
      <c r="D58" s="5">
        <v>1483</v>
      </c>
      <c r="E58" s="88">
        <v>840</v>
      </c>
      <c r="F58" s="86">
        <f t="shared" si="23"/>
        <v>40</v>
      </c>
    </row>
    <row r="59" spans="1:8" x14ac:dyDescent="0.25">
      <c r="A59" s="5" t="s">
        <v>29</v>
      </c>
      <c r="B59" s="51">
        <v>0.68323586744639375</v>
      </c>
      <c r="C59" s="5">
        <v>876</v>
      </c>
      <c r="D59" s="5">
        <v>1335</v>
      </c>
      <c r="E59" s="88">
        <v>838</v>
      </c>
      <c r="F59" s="86">
        <f t="shared" si="23"/>
        <v>38</v>
      </c>
    </row>
    <row r="60" spans="1:8" x14ac:dyDescent="0.25">
      <c r="A60" s="5" t="s">
        <v>11</v>
      </c>
      <c r="B60" s="51">
        <v>1.2496130030959753</v>
      </c>
      <c r="C60" s="5">
        <v>12280</v>
      </c>
      <c r="D60" s="5">
        <v>9715</v>
      </c>
      <c r="E60" s="83">
        <v>11423</v>
      </c>
      <c r="F60" s="86">
        <f t="shared" si="23"/>
        <v>857</v>
      </c>
    </row>
    <row r="61" spans="1:8" x14ac:dyDescent="0.25">
      <c r="A61" s="5" t="s">
        <v>13</v>
      </c>
      <c r="B61" s="51">
        <v>1.2352941176470589</v>
      </c>
      <c r="C61" s="5">
        <v>6200</v>
      </c>
      <c r="D61" s="5">
        <v>5064</v>
      </c>
      <c r="E61" s="111">
        <v>4434</v>
      </c>
      <c r="F61" s="84">
        <f t="shared" si="23"/>
        <v>1766</v>
      </c>
    </row>
    <row r="62" spans="1:8" x14ac:dyDescent="0.25">
      <c r="A62" s="5" t="s">
        <v>20</v>
      </c>
      <c r="B62" s="51">
        <v>0.70991177996886357</v>
      </c>
      <c r="C62" s="5">
        <v>3500</v>
      </c>
      <c r="D62" s="5">
        <v>4556</v>
      </c>
      <c r="E62" s="111">
        <v>2952</v>
      </c>
      <c r="F62" s="84">
        <f t="shared" si="23"/>
        <v>548</v>
      </c>
    </row>
    <row r="63" spans="1:8" x14ac:dyDescent="0.25">
      <c r="A63" s="5" t="s">
        <v>14</v>
      </c>
      <c r="B63" s="51">
        <v>1</v>
      </c>
      <c r="C63" s="5">
        <v>290</v>
      </c>
      <c r="D63" s="5">
        <v>289</v>
      </c>
      <c r="E63" s="111">
        <v>267</v>
      </c>
      <c r="F63" s="84">
        <f t="shared" si="23"/>
        <v>23</v>
      </c>
    </row>
    <row r="64" spans="1:8" x14ac:dyDescent="0.25">
      <c r="A64" s="5" t="s">
        <v>15</v>
      </c>
      <c r="B64" s="51">
        <v>1</v>
      </c>
      <c r="C64" s="5">
        <v>2300</v>
      </c>
      <c r="D64" s="5"/>
      <c r="E64" s="111">
        <v>2226</v>
      </c>
      <c r="F64" s="84">
        <f t="shared" si="23"/>
        <v>74</v>
      </c>
    </row>
    <row r="65" spans="1:8" x14ac:dyDescent="0.25">
      <c r="A65" s="5" t="s">
        <v>17</v>
      </c>
      <c r="B65" s="51">
        <v>1</v>
      </c>
      <c r="C65" s="5">
        <v>590</v>
      </c>
      <c r="D65" s="5"/>
      <c r="E65" s="111">
        <v>522</v>
      </c>
      <c r="F65" s="84">
        <f t="shared" si="23"/>
        <v>68</v>
      </c>
    </row>
    <row r="66" spans="1:8" x14ac:dyDescent="0.25">
      <c r="A66" s="96" t="s">
        <v>19</v>
      </c>
      <c r="B66" s="98">
        <v>2</v>
      </c>
      <c r="C66" s="96">
        <v>885</v>
      </c>
      <c r="D66" s="96">
        <v>292</v>
      </c>
      <c r="E66" s="111">
        <v>736</v>
      </c>
      <c r="F66" s="106">
        <f t="shared" si="23"/>
        <v>149</v>
      </c>
      <c r="G66" s="107">
        <f>F66/2</f>
        <v>74.5</v>
      </c>
      <c r="H66" t="s">
        <v>34</v>
      </c>
    </row>
    <row r="67" spans="1:8" x14ac:dyDescent="0.25">
      <c r="A67" s="83" t="s">
        <v>57</v>
      </c>
      <c r="B67" s="51">
        <v>0</v>
      </c>
      <c r="C67" s="83">
        <v>560</v>
      </c>
      <c r="D67" s="5"/>
      <c r="E67" s="111">
        <v>519</v>
      </c>
      <c r="F67" s="105">
        <f t="shared" si="23"/>
        <v>41</v>
      </c>
    </row>
    <row r="75" spans="1:8" x14ac:dyDescent="0.25">
      <c r="A75" t="s">
        <v>62</v>
      </c>
    </row>
    <row r="77" spans="1:8" ht="21" x14ac:dyDescent="0.35">
      <c r="A77" s="52" t="s">
        <v>0</v>
      </c>
      <c r="B77" s="4">
        <v>4209</v>
      </c>
    </row>
    <row r="78" spans="1:8" ht="21" x14ac:dyDescent="0.35">
      <c r="A78" s="36" t="s">
        <v>1</v>
      </c>
      <c r="B78" s="4">
        <v>7662</v>
      </c>
    </row>
    <row r="79" spans="1:8" ht="21" x14ac:dyDescent="0.35">
      <c r="A79" s="36" t="s">
        <v>35</v>
      </c>
      <c r="B79" s="42">
        <v>0</v>
      </c>
    </row>
    <row r="80" spans="1:8" ht="21" x14ac:dyDescent="0.35">
      <c r="A80" s="37" t="s">
        <v>2</v>
      </c>
      <c r="B80" s="42">
        <v>873</v>
      </c>
    </row>
    <row r="81" spans="1:2" ht="21" x14ac:dyDescent="0.35">
      <c r="A81" s="36" t="s">
        <v>3</v>
      </c>
      <c r="B81" s="4">
        <v>1467</v>
      </c>
    </row>
    <row r="82" spans="1:2" ht="21" x14ac:dyDescent="0.25">
      <c r="A82" s="53" t="s">
        <v>43</v>
      </c>
      <c r="B82" s="42">
        <v>7130</v>
      </c>
    </row>
    <row r="83" spans="1:2" ht="21" x14ac:dyDescent="0.35">
      <c r="A83" s="36" t="s">
        <v>4</v>
      </c>
      <c r="B83" s="43">
        <v>1337</v>
      </c>
    </row>
    <row r="84" spans="1:2" ht="21" x14ac:dyDescent="0.35">
      <c r="A84" s="36" t="s">
        <v>5</v>
      </c>
      <c r="B84" s="43">
        <v>1036</v>
      </c>
    </row>
    <row r="85" spans="1:2" ht="21" x14ac:dyDescent="0.35">
      <c r="A85" s="36" t="s">
        <v>44</v>
      </c>
      <c r="B85" s="43">
        <v>0</v>
      </c>
    </row>
    <row r="86" spans="1:2" ht="21" x14ac:dyDescent="0.35">
      <c r="A86" s="54" t="s">
        <v>24</v>
      </c>
      <c r="B86" s="43">
        <v>2647</v>
      </c>
    </row>
    <row r="87" spans="1:2" ht="21" x14ac:dyDescent="0.35">
      <c r="A87" s="52" t="s">
        <v>6</v>
      </c>
      <c r="B87" s="43">
        <v>2064</v>
      </c>
    </row>
    <row r="88" spans="1:2" ht="21" x14ac:dyDescent="0.35">
      <c r="A88" s="36" t="s">
        <v>7</v>
      </c>
      <c r="B88" s="43">
        <v>1040</v>
      </c>
    </row>
    <row r="89" spans="1:2" ht="21" x14ac:dyDescent="0.25">
      <c r="A89" s="38" t="s">
        <v>36</v>
      </c>
      <c r="B89" s="43">
        <v>2077</v>
      </c>
    </row>
    <row r="90" spans="1:2" ht="21" x14ac:dyDescent="0.35">
      <c r="A90" s="54" t="s">
        <v>37</v>
      </c>
      <c r="B90" s="42">
        <v>1485</v>
      </c>
    </row>
    <row r="91" spans="1:2" ht="21" x14ac:dyDescent="0.35">
      <c r="A91" s="52" t="s">
        <v>29</v>
      </c>
      <c r="B91" s="42">
        <v>1335</v>
      </c>
    </row>
    <row r="92" spans="1:2" ht="21" x14ac:dyDescent="0.35">
      <c r="A92" s="52"/>
    </row>
    <row r="93" spans="1:2" ht="21" x14ac:dyDescent="0.35">
      <c r="A93" s="52"/>
    </row>
    <row r="94" spans="1:2" ht="21" x14ac:dyDescent="0.35">
      <c r="A94" s="39" t="s">
        <v>11</v>
      </c>
    </row>
    <row r="107" spans="1:4" x14ac:dyDescent="0.25">
      <c r="B107" t="s">
        <v>64</v>
      </c>
      <c r="C107" t="s">
        <v>65</v>
      </c>
      <c r="D107" t="s">
        <v>66</v>
      </c>
    </row>
    <row r="108" spans="1:4" x14ac:dyDescent="0.25">
      <c r="A108" s="5" t="s">
        <v>0</v>
      </c>
      <c r="B108" t="s">
        <v>63</v>
      </c>
      <c r="D108" t="s">
        <v>63</v>
      </c>
    </row>
    <row r="109" spans="1:4" x14ac:dyDescent="0.25">
      <c r="A109" s="5" t="s">
        <v>1</v>
      </c>
      <c r="B109" t="s">
        <v>63</v>
      </c>
    </row>
    <row r="110" spans="1:4" x14ac:dyDescent="0.25">
      <c r="A110" s="5" t="s">
        <v>35</v>
      </c>
      <c r="C110" t="s">
        <v>63</v>
      </c>
      <c r="D110" t="s">
        <v>63</v>
      </c>
    </row>
    <row r="111" spans="1:4" x14ac:dyDescent="0.25">
      <c r="A111" s="5" t="s">
        <v>2</v>
      </c>
      <c r="D111" t="s">
        <v>63</v>
      </c>
    </row>
    <row r="112" spans="1:4" x14ac:dyDescent="0.25">
      <c r="A112" s="5" t="s">
        <v>3</v>
      </c>
      <c r="C112" t="s">
        <v>63</v>
      </c>
    </row>
    <row r="113" spans="1:4" x14ac:dyDescent="0.25">
      <c r="A113" s="5" t="s">
        <v>43</v>
      </c>
      <c r="B113" t="s">
        <v>63</v>
      </c>
      <c r="C113" t="s">
        <v>63</v>
      </c>
      <c r="D113" t="s">
        <v>63</v>
      </c>
    </row>
    <row r="114" spans="1:4" x14ac:dyDescent="0.25">
      <c r="A114" s="5" t="s">
        <v>4</v>
      </c>
      <c r="C114" t="s">
        <v>63</v>
      </c>
    </row>
    <row r="115" spans="1:4" x14ac:dyDescent="0.25">
      <c r="A115" s="5" t="s">
        <v>24</v>
      </c>
      <c r="B115" t="s">
        <v>63</v>
      </c>
    </row>
    <row r="116" spans="1:4" x14ac:dyDescent="0.25">
      <c r="A116" s="5" t="s">
        <v>6</v>
      </c>
      <c r="D116" t="s">
        <v>63</v>
      </c>
    </row>
    <row r="117" spans="1:4" x14ac:dyDescent="0.25">
      <c r="A117" s="5" t="s">
        <v>7</v>
      </c>
      <c r="B117" t="s">
        <v>63</v>
      </c>
      <c r="C117" t="s">
        <v>63</v>
      </c>
      <c r="D117" t="s">
        <v>63</v>
      </c>
    </row>
    <row r="118" spans="1:4" x14ac:dyDescent="0.25">
      <c r="A118" s="5" t="s">
        <v>36</v>
      </c>
      <c r="B118" t="s">
        <v>63</v>
      </c>
      <c r="C118" t="s">
        <v>63</v>
      </c>
      <c r="D118" t="s">
        <v>63</v>
      </c>
    </row>
    <row r="119" spans="1:4" x14ac:dyDescent="0.25">
      <c r="A119" s="5" t="s">
        <v>15</v>
      </c>
      <c r="B119" t="s">
        <v>63</v>
      </c>
      <c r="C119" t="s">
        <v>63</v>
      </c>
      <c r="D119" t="s">
        <v>63</v>
      </c>
    </row>
    <row r="120" spans="1:4" x14ac:dyDescent="0.25">
      <c r="A120" s="5" t="s">
        <v>17</v>
      </c>
      <c r="D120" t="s">
        <v>63</v>
      </c>
    </row>
    <row r="121" spans="1:4" x14ac:dyDescent="0.25">
      <c r="A121" s="83" t="s">
        <v>57</v>
      </c>
      <c r="B121" t="s">
        <v>63</v>
      </c>
    </row>
  </sheetData>
  <mergeCells count="1">
    <mergeCell ref="E43:E44"/>
  </mergeCells>
  <pageMargins left="0.7" right="0.7" top="0.75" bottom="0.75" header="0.3" footer="0.3"/>
  <pageSetup paperSize="8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02D8-2C98-47AE-A944-469DBF2D224C}">
  <dimension ref="A2:D32"/>
  <sheetViews>
    <sheetView workbookViewId="0">
      <selection activeCell="H31" sqref="H31"/>
    </sheetView>
  </sheetViews>
  <sheetFormatPr baseColWidth="10" defaultRowHeight="15" x14ac:dyDescent="0.25"/>
  <cols>
    <col min="1" max="1" width="59.28515625" customWidth="1"/>
    <col min="2" max="2" width="14.7109375" bestFit="1" customWidth="1"/>
    <col min="3" max="3" width="8.28515625" bestFit="1" customWidth="1"/>
  </cols>
  <sheetData>
    <row r="2" spans="1:4" x14ac:dyDescent="0.25">
      <c r="C2" s="14"/>
    </row>
    <row r="3" spans="1:4" x14ac:dyDescent="0.25">
      <c r="C3" s="14"/>
    </row>
    <row r="4" spans="1:4" x14ac:dyDescent="0.25">
      <c r="C4" s="14"/>
    </row>
    <row r="5" spans="1:4" ht="23.25" x14ac:dyDescent="0.35">
      <c r="B5" s="15" t="s">
        <v>26</v>
      </c>
      <c r="C5" s="16" t="s">
        <v>27</v>
      </c>
    </row>
    <row r="6" spans="1:4" ht="23.25" x14ac:dyDescent="0.35">
      <c r="A6" s="21" t="s">
        <v>0</v>
      </c>
      <c r="B6" s="19">
        <v>4001</v>
      </c>
      <c r="C6" s="20">
        <v>4200</v>
      </c>
    </row>
    <row r="7" spans="1:4" ht="23.25" x14ac:dyDescent="0.35">
      <c r="A7" s="21" t="s">
        <v>1</v>
      </c>
      <c r="B7" s="19"/>
      <c r="C7" s="20">
        <v>7662</v>
      </c>
    </row>
    <row r="8" spans="1:4" ht="23.25" x14ac:dyDescent="0.35">
      <c r="A8" s="2" t="s">
        <v>2</v>
      </c>
      <c r="B8" s="17">
        <v>857</v>
      </c>
      <c r="C8" s="18">
        <v>873</v>
      </c>
    </row>
    <row r="9" spans="1:4" ht="23.25" x14ac:dyDescent="0.35">
      <c r="A9" s="21" t="s">
        <v>3</v>
      </c>
      <c r="B9" s="19">
        <v>1435</v>
      </c>
      <c r="C9" s="20">
        <v>1484</v>
      </c>
    </row>
    <row r="10" spans="1:4" ht="23.25" x14ac:dyDescent="0.35">
      <c r="A10" s="3" t="s">
        <v>30</v>
      </c>
      <c r="B10" s="17">
        <v>6858</v>
      </c>
      <c r="C10" s="18">
        <v>7130</v>
      </c>
    </row>
    <row r="11" spans="1:4" ht="23.25" x14ac:dyDescent="0.35">
      <c r="A11" s="1" t="s">
        <v>4</v>
      </c>
      <c r="B11" s="17">
        <v>1286</v>
      </c>
      <c r="C11" s="18">
        <v>1337</v>
      </c>
    </row>
    <row r="12" spans="1:4" ht="23.25" x14ac:dyDescent="0.35">
      <c r="A12" s="1" t="s">
        <v>31</v>
      </c>
      <c r="B12" s="17">
        <v>500</v>
      </c>
      <c r="C12" s="18">
        <v>518</v>
      </c>
      <c r="D12" t="s">
        <v>34</v>
      </c>
    </row>
    <row r="13" spans="1:4" ht="23.25" x14ac:dyDescent="0.35">
      <c r="A13" s="2" t="s">
        <v>24</v>
      </c>
      <c r="B13" s="17">
        <v>2572</v>
      </c>
      <c r="C13" s="18">
        <v>2655</v>
      </c>
    </row>
    <row r="14" spans="1:4" ht="23.25" x14ac:dyDescent="0.35">
      <c r="A14" s="1" t="s">
        <v>6</v>
      </c>
      <c r="B14" s="17">
        <v>2000</v>
      </c>
      <c r="C14" s="18">
        <v>2064</v>
      </c>
    </row>
    <row r="15" spans="1:4" ht="23.25" x14ac:dyDescent="0.35">
      <c r="A15" s="1" t="s">
        <v>7</v>
      </c>
      <c r="B15" s="17">
        <v>1000</v>
      </c>
      <c r="C15" s="18">
        <v>1040</v>
      </c>
    </row>
    <row r="16" spans="1:4" ht="23.25" x14ac:dyDescent="0.35">
      <c r="A16" s="3" t="s">
        <v>8</v>
      </c>
      <c r="B16" s="17">
        <v>1946</v>
      </c>
      <c r="C16" s="18">
        <v>2065</v>
      </c>
    </row>
    <row r="17" spans="1:4" ht="23.25" x14ac:dyDescent="0.35">
      <c r="A17" s="2" t="s">
        <v>28</v>
      </c>
      <c r="B17" s="17">
        <v>1429</v>
      </c>
      <c r="C17" s="18">
        <v>1483</v>
      </c>
    </row>
    <row r="18" spans="1:4" ht="23.25" x14ac:dyDescent="0.35">
      <c r="A18" s="1" t="s">
        <v>29</v>
      </c>
      <c r="B18" s="17">
        <v>1286</v>
      </c>
      <c r="C18" s="18">
        <v>1335</v>
      </c>
    </row>
    <row r="19" spans="1:4" ht="23.25" x14ac:dyDescent="0.35">
      <c r="A19" s="1" t="s">
        <v>32</v>
      </c>
      <c r="B19" s="17">
        <v>143</v>
      </c>
      <c r="C19" s="18">
        <v>147</v>
      </c>
      <c r="D19" t="s">
        <v>34</v>
      </c>
    </row>
    <row r="20" spans="1:4" ht="23.25" x14ac:dyDescent="0.35">
      <c r="A20" s="23" t="s">
        <v>11</v>
      </c>
      <c r="B20" s="17"/>
      <c r="C20" s="18"/>
    </row>
    <row r="21" spans="1:4" ht="23.25" x14ac:dyDescent="0.35">
      <c r="B21" s="15"/>
      <c r="C21" s="15"/>
    </row>
    <row r="22" spans="1:4" ht="23.25" x14ac:dyDescent="0.35">
      <c r="B22" s="15"/>
      <c r="C22" s="15"/>
    </row>
    <row r="23" spans="1:4" ht="23.25" x14ac:dyDescent="0.35">
      <c r="A23" t="s">
        <v>12</v>
      </c>
      <c r="B23" s="15"/>
      <c r="C23" s="15"/>
    </row>
    <row r="24" spans="1:4" ht="23.25" x14ac:dyDescent="0.35">
      <c r="A24" s="22" t="s">
        <v>13</v>
      </c>
      <c r="B24" s="19">
        <v>5060</v>
      </c>
      <c r="C24" s="20">
        <v>5064</v>
      </c>
    </row>
    <row r="25" spans="1:4" ht="23.25" x14ac:dyDescent="0.35">
      <c r="A25" s="24" t="s">
        <v>20</v>
      </c>
      <c r="B25" s="19">
        <v>5030</v>
      </c>
      <c r="C25" s="20">
        <v>5036</v>
      </c>
    </row>
    <row r="26" spans="1:4" ht="23.25" x14ac:dyDescent="0.35">
      <c r="A26" s="22" t="s">
        <v>14</v>
      </c>
      <c r="B26" s="19">
        <v>286</v>
      </c>
      <c r="C26" s="20">
        <v>291</v>
      </c>
    </row>
    <row r="27" spans="1:4" ht="23.25" x14ac:dyDescent="0.35">
      <c r="A27" s="7" t="s">
        <v>15</v>
      </c>
      <c r="B27" s="17">
        <v>1286</v>
      </c>
      <c r="C27" s="18">
        <v>1331</v>
      </c>
    </row>
    <row r="28" spans="1:4" ht="23.25" x14ac:dyDescent="0.35">
      <c r="A28" s="25" t="s">
        <v>16</v>
      </c>
      <c r="B28" s="17">
        <v>1715</v>
      </c>
      <c r="C28" s="17">
        <v>1768</v>
      </c>
    </row>
    <row r="29" spans="1:4" ht="23.25" x14ac:dyDescent="0.35">
      <c r="A29" s="25" t="s">
        <v>18</v>
      </c>
      <c r="B29" s="17">
        <v>1429</v>
      </c>
      <c r="C29" s="17">
        <v>1480</v>
      </c>
    </row>
    <row r="30" spans="1:4" ht="23.25" x14ac:dyDescent="0.35">
      <c r="A30" s="25" t="s">
        <v>17</v>
      </c>
      <c r="B30" s="17">
        <v>571</v>
      </c>
      <c r="C30" s="17">
        <v>591</v>
      </c>
    </row>
    <row r="31" spans="1:4" ht="23.25" x14ac:dyDescent="0.35">
      <c r="A31" s="26" t="s">
        <v>33</v>
      </c>
      <c r="B31" s="17">
        <v>214</v>
      </c>
      <c r="C31" s="17">
        <v>222</v>
      </c>
      <c r="D31" t="s">
        <v>34</v>
      </c>
    </row>
    <row r="32" spans="1:4" x14ac:dyDescent="0.25">
      <c r="A32" s="2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2021-07-13T14:39:16Z</cp:lastPrinted>
  <dcterms:created xsi:type="dcterms:W3CDTF">2020-05-27T14:36:03Z</dcterms:created>
  <dcterms:modified xsi:type="dcterms:W3CDTF">2021-11-24T15:04:24Z</dcterms:modified>
</cp:coreProperties>
</file>