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GB\"/>
    </mc:Choice>
  </mc:AlternateContent>
  <xr:revisionPtr revIDLastSave="0" documentId="13_ncr:1_{3973C2F3-8027-419F-A27F-F32738817A38}" xr6:coauthVersionLast="47" xr6:coauthVersionMax="47" xr10:uidLastSave="{00000000-0000-0000-0000-000000000000}"/>
  <bookViews>
    <workbookView xWindow="38290" yWindow="-110" windowWidth="38620" windowHeight="21100" tabRatio="437" xr2:uid="{9322B943-DBD5-4A96-8B60-E1A483E2986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0" i="1" l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29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5" i="1"/>
  <c r="D99" i="1"/>
  <c r="E99" i="1"/>
  <c r="C99" i="1"/>
  <c r="F98" i="1"/>
  <c r="D98" i="1"/>
  <c r="C98" i="1"/>
  <c r="C79" i="1"/>
  <c r="V45" i="1"/>
  <c r="W45" i="1"/>
  <c r="X45" i="1"/>
  <c r="Y45" i="1"/>
  <c r="S45" i="1"/>
  <c r="T45" i="1"/>
  <c r="U45" i="1"/>
  <c r="K45" i="1"/>
  <c r="L45" i="1"/>
  <c r="M45" i="1"/>
  <c r="N45" i="1"/>
  <c r="O45" i="1"/>
  <c r="P45" i="1"/>
  <c r="Q45" i="1"/>
  <c r="R45" i="1"/>
  <c r="I45" i="1"/>
  <c r="J45" i="1"/>
  <c r="C81" i="1" s="1"/>
  <c r="F82" i="1"/>
  <c r="F81" i="1"/>
  <c r="F64" i="1"/>
  <c r="J30" i="1" l="1"/>
  <c r="K30" i="1"/>
  <c r="L30" i="1"/>
  <c r="M30" i="1"/>
  <c r="F54" i="1" s="1"/>
  <c r="N30" i="1"/>
  <c r="F55" i="1" s="1"/>
  <c r="O30" i="1"/>
  <c r="P30" i="1"/>
  <c r="F56" i="1"/>
  <c r="F58" i="1"/>
  <c r="R30" i="1"/>
  <c r="F61" i="1" s="1"/>
  <c r="Q30" i="1"/>
  <c r="F60" i="1" s="1"/>
  <c r="G18" i="1"/>
  <c r="G20" i="1"/>
  <c r="J46" i="1"/>
  <c r="K46" i="1"/>
  <c r="L46" i="1"/>
  <c r="J29" i="1"/>
  <c r="K29" i="1"/>
  <c r="K47" i="1" s="1"/>
  <c r="L29" i="1"/>
  <c r="L47" i="1" s="1"/>
  <c r="I30" i="1"/>
  <c r="I46" i="1"/>
  <c r="S30" i="1"/>
  <c r="F62" i="1" s="1"/>
  <c r="T30" i="1"/>
  <c r="F63" i="1" s="1"/>
  <c r="U30" i="1"/>
  <c r="F51" i="1" s="1"/>
  <c r="V30" i="1"/>
  <c r="F52" i="1" s="1"/>
  <c r="W30" i="1"/>
  <c r="X30" i="1"/>
  <c r="F57" i="1" s="1"/>
  <c r="Y30" i="1"/>
  <c r="F59" i="1" s="1"/>
  <c r="M46" i="1"/>
  <c r="N46" i="1"/>
  <c r="O46" i="1"/>
  <c r="P46" i="1"/>
  <c r="F75" i="1" s="1"/>
  <c r="Q46" i="1"/>
  <c r="R46" i="1"/>
  <c r="S46" i="1"/>
  <c r="F79" i="1" s="1"/>
  <c r="T46" i="1"/>
  <c r="F80" i="1" s="1"/>
  <c r="U46" i="1"/>
  <c r="F68" i="1" s="1"/>
  <c r="V46" i="1"/>
  <c r="W46" i="1"/>
  <c r="F70" i="1" s="1"/>
  <c r="X46" i="1"/>
  <c r="F74" i="1" s="1"/>
  <c r="Y46" i="1"/>
  <c r="F76" i="1" s="1"/>
  <c r="AA34" i="1"/>
  <c r="AA35" i="1"/>
  <c r="AA36" i="1"/>
  <c r="AA37" i="1"/>
  <c r="AA38" i="1"/>
  <c r="AA39" i="1"/>
  <c r="AA40" i="1"/>
  <c r="AA41" i="1"/>
  <c r="AA42" i="1"/>
  <c r="AA43" i="1"/>
  <c r="M29" i="1"/>
  <c r="N29" i="1"/>
  <c r="O29" i="1"/>
  <c r="P29" i="1"/>
  <c r="Q29" i="1"/>
  <c r="R29" i="1"/>
  <c r="S29" i="1"/>
  <c r="C62" i="1" s="1"/>
  <c r="D62" i="1" s="1"/>
  <c r="T29" i="1"/>
  <c r="U29" i="1"/>
  <c r="V29" i="1"/>
  <c r="W29" i="1"/>
  <c r="X29" i="1"/>
  <c r="Y29" i="1"/>
  <c r="J47" i="1" l="1"/>
  <c r="D81" i="1" s="1"/>
  <c r="C64" i="1"/>
  <c r="D64" i="1" s="1"/>
  <c r="O48" i="1"/>
  <c r="L48" i="1"/>
  <c r="K48" i="1"/>
  <c r="J48" i="1"/>
  <c r="V48" i="1"/>
  <c r="I48" i="1"/>
  <c r="S47" i="1"/>
  <c r="R48" i="1"/>
  <c r="Q48" i="1"/>
  <c r="M48" i="1"/>
  <c r="X48" i="1"/>
  <c r="W48" i="1"/>
  <c r="Y48" i="1"/>
  <c r="F77" i="1"/>
  <c r="N48" i="1"/>
  <c r="F78" i="1"/>
  <c r="F53" i="1"/>
  <c r="S48" i="1"/>
  <c r="F69" i="1"/>
  <c r="F71" i="1"/>
  <c r="F72" i="1"/>
  <c r="T48" i="1"/>
  <c r="P48" i="1"/>
  <c r="F73" i="1"/>
  <c r="U48" i="1"/>
  <c r="AA48" i="1" l="1"/>
  <c r="G22" i="1"/>
  <c r="G24" i="1"/>
  <c r="AA30" i="1"/>
  <c r="AA46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9" i="1"/>
  <c r="AA21" i="1"/>
  <c r="AA23" i="1"/>
  <c r="AA25" i="1"/>
  <c r="AA26" i="1"/>
  <c r="AA27" i="1"/>
  <c r="F86" i="1"/>
  <c r="F87" i="1"/>
  <c r="F88" i="1"/>
  <c r="F89" i="1"/>
  <c r="F90" i="1"/>
  <c r="F91" i="1"/>
  <c r="F99" i="1" s="1"/>
  <c r="F92" i="1"/>
  <c r="F93" i="1"/>
  <c r="F94" i="1"/>
  <c r="F95" i="1"/>
  <c r="F96" i="1"/>
  <c r="F97" i="1"/>
  <c r="F65" i="1"/>
  <c r="F85" i="1"/>
  <c r="G21" i="1"/>
  <c r="G14" i="1"/>
  <c r="G17" i="1"/>
  <c r="G10" i="1"/>
  <c r="D97" i="1"/>
  <c r="D96" i="1"/>
  <c r="D95" i="1"/>
  <c r="D94" i="1"/>
  <c r="D93" i="1"/>
  <c r="D92" i="1"/>
  <c r="G99" i="1"/>
  <c r="D91" i="1"/>
  <c r="D90" i="1"/>
  <c r="D89" i="1"/>
  <c r="D88" i="1"/>
  <c r="D87" i="1"/>
  <c r="D86" i="1"/>
  <c r="D85" i="1"/>
  <c r="G82" i="1"/>
  <c r="D79" i="1"/>
  <c r="D77" i="1"/>
  <c r="D75" i="1"/>
  <c r="D73" i="1"/>
  <c r="D72" i="1"/>
  <c r="D71" i="1"/>
  <c r="G65" i="1"/>
  <c r="G43" i="1"/>
  <c r="G42" i="1"/>
  <c r="G39" i="1"/>
  <c r="G41" i="1"/>
  <c r="G40" i="1"/>
  <c r="G38" i="1"/>
  <c r="G37" i="1"/>
  <c r="G36" i="1"/>
  <c r="G35" i="1"/>
  <c r="G34" i="1"/>
  <c r="AA33" i="1"/>
  <c r="G33" i="1"/>
  <c r="C59" i="1"/>
  <c r="D59" i="1" s="1"/>
  <c r="C57" i="1"/>
  <c r="D57" i="1" s="1"/>
  <c r="C53" i="1"/>
  <c r="D53" i="1" s="1"/>
  <c r="C52" i="1"/>
  <c r="D52" i="1" s="1"/>
  <c r="C51" i="1"/>
  <c r="D51" i="1" s="1"/>
  <c r="C63" i="1"/>
  <c r="D63" i="1" s="1"/>
  <c r="C61" i="1"/>
  <c r="D61" i="1" s="1"/>
  <c r="C60" i="1"/>
  <c r="D60" i="1" s="1"/>
  <c r="C58" i="1"/>
  <c r="D58" i="1" s="1"/>
  <c r="C56" i="1"/>
  <c r="D56" i="1" s="1"/>
  <c r="C55" i="1"/>
  <c r="D55" i="1" s="1"/>
  <c r="C54" i="1"/>
  <c r="D54" i="1" s="1"/>
  <c r="I29" i="1"/>
  <c r="G27" i="1"/>
  <c r="G26" i="1"/>
  <c r="G25" i="1"/>
  <c r="G23" i="1"/>
  <c r="G19" i="1"/>
  <c r="G16" i="1"/>
  <c r="G15" i="1"/>
  <c r="G13" i="1"/>
  <c r="G12" i="1"/>
  <c r="G11" i="1"/>
  <c r="G9" i="1"/>
  <c r="G8" i="1"/>
  <c r="G7" i="1"/>
  <c r="G6" i="1"/>
  <c r="AA5" i="1"/>
  <c r="G5" i="1"/>
  <c r="D65" i="1" l="1"/>
  <c r="P47" i="1"/>
  <c r="R47" i="1"/>
  <c r="C78" i="1"/>
  <c r="X47" i="1"/>
  <c r="M47" i="1"/>
  <c r="C76" i="1"/>
  <c r="D76" i="1" s="1"/>
  <c r="Y47" i="1"/>
  <c r="C70" i="1"/>
  <c r="D70" i="1" s="1"/>
  <c r="W47" i="1"/>
  <c r="N47" i="1"/>
  <c r="C69" i="1"/>
  <c r="D69" i="1" s="1"/>
  <c r="V47" i="1"/>
  <c r="O47" i="1"/>
  <c r="Q47" i="1"/>
  <c r="T47" i="1"/>
  <c r="C68" i="1"/>
  <c r="D68" i="1" s="1"/>
  <c r="U47" i="1"/>
  <c r="I47" i="1"/>
  <c r="C65" i="1"/>
  <c r="AA29" i="1"/>
  <c r="AA45" i="1"/>
  <c r="D82" i="1" l="1"/>
  <c r="C82" i="1"/>
  <c r="AA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Brust</author>
  </authors>
  <commentList>
    <comment ref="U2" authorId="0" shapeId="0" xr:uid="{A0DE2240-5618-4BA9-9FAB-A6169AE70417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TTA15658</t>
        </r>
      </text>
    </comment>
    <comment ref="V2" authorId="0" shapeId="0" xr:uid="{0E394C62-D76B-49F1-9E24-223EF42AEB11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TTA15660</t>
        </r>
      </text>
    </comment>
    <comment ref="W2" authorId="0" shapeId="0" xr:uid="{2A28CDDD-014E-4687-93B2-0EC7BBEF63C4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TTA15661</t>
        </r>
      </text>
    </comment>
    <comment ref="X2" authorId="0" shapeId="0" xr:uid="{326CDA65-03D2-4E3A-80E7-80639300E319}">
      <text>
        <r>
          <rPr>
            <b/>
            <sz val="9"/>
            <color indexed="81"/>
            <rFont val="Tahoma"/>
            <charset val="1"/>
          </rPr>
          <t>Johanna Brust:</t>
        </r>
        <r>
          <rPr>
            <sz val="9"/>
            <color indexed="81"/>
            <rFont val="Tahoma"/>
            <charset val="1"/>
          </rPr>
          <t xml:space="preserve">
TTA15659</t>
        </r>
      </text>
    </comment>
  </commentList>
</comments>
</file>

<file path=xl/sharedStrings.xml><?xml version="1.0" encoding="utf-8"?>
<sst xmlns="http://schemas.openxmlformats.org/spreadsheetml/2006/main" count="264" uniqueCount="103">
  <si>
    <t>Code</t>
  </si>
  <si>
    <t>Vintage</t>
  </si>
  <si>
    <t>Case</t>
  </si>
  <si>
    <t>Bottle</t>
  </si>
  <si>
    <t>Selling Price / bottle</t>
  </si>
  <si>
    <t>Buying Price / bottle</t>
  </si>
  <si>
    <t>Total Allocated</t>
  </si>
  <si>
    <t>Hedonism</t>
  </si>
  <si>
    <t>Howard Bilton</t>
  </si>
  <si>
    <t>L'Assemblage</t>
  </si>
  <si>
    <t>Loki</t>
  </si>
  <si>
    <t>Nickolls &amp; Perks</t>
  </si>
  <si>
    <t>Noble Rot</t>
  </si>
  <si>
    <t>Orbit Wines</t>
  </si>
  <si>
    <t>The Wine Company</t>
  </si>
  <si>
    <t>Sheldons</t>
  </si>
  <si>
    <t>Armit</t>
  </si>
  <si>
    <t>Bancroft</t>
  </si>
  <si>
    <t>Bon Coeur</t>
  </si>
  <si>
    <t>Jeroboams (formerly Laytons)</t>
  </si>
  <si>
    <t>Maison Colombier</t>
  </si>
  <si>
    <t>Total Bottles per SKU</t>
  </si>
  <si>
    <t xml:space="preserve">DOMAINE AF GROS, Côte d'Or </t>
  </si>
  <si>
    <t>Domaine AF Gros Bourgogne Pinot Noir</t>
  </si>
  <si>
    <t>Domaine AF Gros Bourgogne Hautes Côtes de Nuits Rouge</t>
  </si>
  <si>
    <t>Domaine AF Gros Bourgogne Hautes Côtes de Nuits Blanc</t>
  </si>
  <si>
    <t>Domaine AF Gros Savigny Les Beaune 1er Cru Le Clos Des Guettes</t>
  </si>
  <si>
    <t>Domaine AF Gros Beaune 1er Cru 'Les Boucherottes'</t>
  </si>
  <si>
    <t>Domaine AF Gros Beaune 1er Cru Les Montrevenots Blanc</t>
  </si>
  <si>
    <t>Domaine AF Gros Chambolle-Musigny</t>
  </si>
  <si>
    <t>Domaine AF Gros Vosne Romanée 'Aux Reas'</t>
  </si>
  <si>
    <t>Domaine AF Gros Vosne Romanée 'Les Chalandins'</t>
  </si>
  <si>
    <t>Domaine AF Gros Pommard 1er Cru 'Les Arvelets'</t>
  </si>
  <si>
    <t>Domaine AF Gros Echezeaux Grand Cru</t>
  </si>
  <si>
    <t>Domaine AF Gros Richebourg Grand Cru</t>
  </si>
  <si>
    <t>Domaine AF Gros Richebourg Grand Cru Magnums</t>
  </si>
  <si>
    <t>Domaine AF Gros Richebourg Grand Cru Jeroboam</t>
  </si>
  <si>
    <t>Total Bottles per Customer</t>
  </si>
  <si>
    <t xml:space="preserve">MAISON PARENT-GROS, Côte d'Or </t>
  </si>
  <si>
    <t>AF Gros Gevrey Chambertin</t>
  </si>
  <si>
    <t>AF Gros Gevrey Chambertin Magnums</t>
  </si>
  <si>
    <t>AF Gros Gevrey Chambertin 1er Cru 'La Combe Au Moine'</t>
  </si>
  <si>
    <t>AF Gros Chambolle Musigny 1er Cru 'Aux Echanges'</t>
  </si>
  <si>
    <t>Order Number</t>
  </si>
  <si>
    <t>Bottles</t>
  </si>
  <si>
    <t>Cases (6)</t>
  </si>
  <si>
    <t>Invoice Total</t>
  </si>
  <si>
    <t>DOMAINE AF GROS Allocations</t>
  </si>
  <si>
    <t>MAISON PARENT-GROS Allocations</t>
  </si>
  <si>
    <t>payment terms (as per Caroline)</t>
  </si>
  <si>
    <t>TOTAL PER CUSTOMER</t>
  </si>
  <si>
    <t>100% before collection</t>
  </si>
  <si>
    <t>60 days from collection</t>
  </si>
  <si>
    <t>Grand Total</t>
  </si>
  <si>
    <t>Domaine AF Gros Moulin-à-Vent En Mortperay</t>
  </si>
  <si>
    <t>Domaine AF Gros Signature</t>
  </si>
  <si>
    <t>Domaine AF Gros Clos Vougeot</t>
  </si>
  <si>
    <t>Domaine AF Gros Pommard 1er Cru 'Les Chanlins'</t>
  </si>
  <si>
    <t>Domaine AF Gros Vosne Romanée 'Maizieres'</t>
  </si>
  <si>
    <t>Jeroboams (Laytons)</t>
  </si>
  <si>
    <t xml:space="preserve">Jeroboams (Laytons) </t>
  </si>
  <si>
    <t>own collection</t>
  </si>
  <si>
    <t>ABS groupage</t>
  </si>
  <si>
    <t>allocation</t>
  </si>
  <si>
    <t>transport</t>
  </si>
  <si>
    <t>unconfirmed</t>
  </si>
  <si>
    <t>confirmed</t>
  </si>
  <si>
    <t>ABS</t>
  </si>
  <si>
    <t>own</t>
  </si>
  <si>
    <t>want extras</t>
  </si>
  <si>
    <t>Own</t>
  </si>
  <si>
    <t>Howard Ripley</t>
  </si>
  <si>
    <t>Armit Wines</t>
  </si>
  <si>
    <t>Jeroboams</t>
  </si>
  <si>
    <t>POs</t>
  </si>
  <si>
    <t>?</t>
  </si>
  <si>
    <t>received</t>
  </si>
  <si>
    <t>NOBLE ROT</t>
  </si>
  <si>
    <t>Total € per customer</t>
  </si>
  <si>
    <t xml:space="preserve">     </t>
  </si>
  <si>
    <t>On the PO</t>
  </si>
  <si>
    <t>Savigny</t>
  </si>
  <si>
    <t>Volnay 1er cru les brouillards</t>
  </si>
  <si>
    <t>Corton grand cru</t>
  </si>
  <si>
    <t>Bourgogne</t>
  </si>
  <si>
    <t>Aloxe corton 1er cru les valozieres</t>
  </si>
  <si>
    <t>Monthelie</t>
  </si>
  <si>
    <t xml:space="preserve">  </t>
  </si>
  <si>
    <t>Price net of Com</t>
  </si>
  <si>
    <t>Total GB ABS</t>
  </si>
  <si>
    <t>Domaine AF Gros Echezeaux Grand Cru MAGNUM</t>
  </si>
  <si>
    <t>Domaine AF Gros Clos Vougeot MAGNUM</t>
  </si>
  <si>
    <t>F+R WINES</t>
  </si>
  <si>
    <t>Domaine AF Gros Pommard 1er Cru 'LesPezerolles'</t>
  </si>
  <si>
    <t>ABS STOCK</t>
  </si>
  <si>
    <t>F+R</t>
  </si>
  <si>
    <t>Total order ABS GROUPAGE to verify</t>
  </si>
  <si>
    <t>DOMAINE AF GROS GRAND TOTAL except ABS stock</t>
  </si>
  <si>
    <t>MAISON PARENT-GROS GRAND TOTAL except ABS Stock</t>
  </si>
  <si>
    <t>notes</t>
  </si>
  <si>
    <t>lost the insurance</t>
  </si>
  <si>
    <t xml:space="preserve">? </t>
  </si>
  <si>
    <t>I need the complete detail if they are not part of the groupage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</si>
</sst>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\-[$€-2]\ * #,##0.00_-;_-[$€-2]\ * &quot;-&quot;??_-;_-@_-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top" textRotation="90"/>
    </xf>
    <xf numFmtId="0" fontId="0" fillId="0" borderId="2" xfId="0" applyBorder="1"/>
    <xf numFmtId="0" fontId="3" fillId="3" borderId="3" xfId="0" applyFont="1" applyFill="1" applyBorder="1"/>
    <xf numFmtId="164" fontId="0" fillId="0" borderId="0" xfId="0" applyNumberFormat="1"/>
    <xf numFmtId="0" fontId="0" fillId="0" borderId="4" xfId="0" applyBorder="1"/>
    <xf numFmtId="0" fontId="0" fillId="0" borderId="5" xfId="0" applyBorder="1" applyProtection="1">
      <protection locked="0"/>
    </xf>
    <xf numFmtId="0" fontId="0" fillId="4" borderId="6" xfId="0" applyFill="1" applyBorder="1"/>
    <xf numFmtId="0" fontId="0" fillId="0" borderId="6" xfId="0" applyBorder="1" applyAlignment="1">
      <alignment horizontal="center"/>
    </xf>
    <xf numFmtId="164" fontId="0" fillId="0" borderId="6" xfId="0" applyNumberFormat="1" applyBorder="1"/>
    <xf numFmtId="0" fontId="0" fillId="0" borderId="6" xfId="0" applyBorder="1"/>
    <xf numFmtId="0" fontId="0" fillId="5" borderId="7" xfId="0" applyFill="1" applyBorder="1"/>
    <xf numFmtId="0" fontId="0" fillId="4" borderId="8" xfId="0" applyFill="1" applyBorder="1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5" borderId="6" xfId="0" applyFill="1" applyBorder="1"/>
    <xf numFmtId="0" fontId="0" fillId="5" borderId="0" xfId="0" applyFill="1"/>
    <xf numFmtId="0" fontId="2" fillId="0" borderId="0" xfId="0" applyFont="1"/>
    <xf numFmtId="164" fontId="2" fillId="0" borderId="0" xfId="0" applyNumberFormat="1" applyFont="1"/>
    <xf numFmtId="0" fontId="3" fillId="3" borderId="10" xfId="0" applyFont="1" applyFill="1" applyBorder="1"/>
    <xf numFmtId="164" fontId="1" fillId="0" borderId="6" xfId="0" applyNumberFormat="1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4" fillId="3" borderId="3" xfId="0" applyFont="1" applyFill="1" applyBorder="1"/>
    <xf numFmtId="0" fontId="0" fillId="3" borderId="0" xfId="0" applyFill="1"/>
    <xf numFmtId="0" fontId="0" fillId="7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0" borderId="11" xfId="0" applyFont="1" applyBorder="1" applyAlignment="1">
      <alignment horizontal="center" vertical="top" textRotation="90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1" xfId="0" applyFont="1" applyFill="1" applyBorder="1" applyAlignment="1">
      <alignment horizontal="center" vertical="top" textRotation="90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2" fillId="8" borderId="11" xfId="0" applyFont="1" applyFill="1" applyBorder="1" applyAlignment="1">
      <alignment horizontal="center" vertical="top" textRotation="90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9" borderId="0" xfId="0" applyFill="1"/>
    <xf numFmtId="0" fontId="0" fillId="10" borderId="0" xfId="0" applyFill="1"/>
    <xf numFmtId="0" fontId="2" fillId="0" borderId="1" xfId="0" applyFont="1" applyBorder="1"/>
    <xf numFmtId="0" fontId="2" fillId="6" borderId="12" xfId="0" applyFont="1" applyFill="1" applyBorder="1" applyAlignment="1">
      <alignment horizontal="center" vertical="top" textRotation="90"/>
    </xf>
    <xf numFmtId="0" fontId="9" fillId="0" borderId="0" xfId="0" applyFont="1"/>
    <xf numFmtId="0" fontId="10" fillId="3" borderId="3" xfId="0" applyFont="1" applyFill="1" applyBorder="1"/>
    <xf numFmtId="0" fontId="10" fillId="4" borderId="6" xfId="0" applyFont="1" applyFill="1" applyBorder="1"/>
    <xf numFmtId="0" fontId="11" fillId="11" borderId="0" xfId="0" applyFont="1" applyFill="1"/>
    <xf numFmtId="0" fontId="5" fillId="0" borderId="6" xfId="0" applyFont="1" applyBorder="1"/>
    <xf numFmtId="0" fontId="12" fillId="0" borderId="6" xfId="0" applyFont="1" applyBorder="1"/>
    <xf numFmtId="164" fontId="5" fillId="5" borderId="0" xfId="0" applyNumberFormat="1" applyFont="1" applyFill="1"/>
    <xf numFmtId="0" fontId="11" fillId="5" borderId="6" xfId="0" applyFont="1" applyFill="1" applyBorder="1"/>
    <xf numFmtId="0" fontId="11" fillId="5" borderId="0" xfId="0" applyFont="1" applyFill="1"/>
    <xf numFmtId="164" fontId="11" fillId="11" borderId="0" xfId="0" applyNumberFormat="1" applyFont="1" applyFill="1"/>
    <xf numFmtId="164" fontId="13" fillId="5" borderId="0" xfId="0" applyNumberFormat="1" applyFont="1" applyFill="1"/>
    <xf numFmtId="164" fontId="13" fillId="11" borderId="0" xfId="0" applyNumberFormat="1" applyFont="1" applyFill="1"/>
    <xf numFmtId="164" fontId="8" fillId="0" borderId="6" xfId="0" applyNumberFormat="1" applyFont="1" applyBorder="1"/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 textRotation="90"/>
    </xf>
    <xf numFmtId="0" fontId="15" fillId="0" borderId="1" xfId="0" applyFont="1" applyBorder="1" applyAlignment="1">
      <alignment horizontal="center" vertical="top" textRotation="90"/>
    </xf>
    <xf numFmtId="0" fontId="12" fillId="0" borderId="1" xfId="0" applyFont="1" applyBorder="1" applyAlignment="1">
      <alignment horizontal="center" vertical="top" textRotation="90"/>
    </xf>
    <xf numFmtId="0" fontId="2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8" fillId="0" borderId="6" xfId="0" applyFont="1" applyBorder="1"/>
    <xf numFmtId="164" fontId="13" fillId="0" borderId="0" xfId="0" applyNumberFormat="1" applyFont="1"/>
    <xf numFmtId="165" fontId="2" fillId="0" borderId="6" xfId="0" applyNumberFormat="1" applyFont="1" applyBorder="1"/>
    <xf numFmtId="0" fontId="1" fillId="0" borderId="0" xfId="0" applyFont="1"/>
    <xf numFmtId="0" fontId="1" fillId="0" borderId="6" xfId="0" applyFont="1" applyBorder="1"/>
    <xf numFmtId="0" fontId="5" fillId="0" borderId="0" xfId="0" applyFont="1"/>
  </cellXfs>
  <cellStyles count="1">
    <cellStyle name="Normal" xfId="0" builtinId="0"/>
  </cellStyles>
  <dxfs count="1">
    <dxf>
      <font>
        <b/>
        <i val="0"/>
        <color rgb="FFC00000"/>
      </font>
      <fill>
        <patternFill>
          <bgColor rgb="FFF8B0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4222-6C30-4D52-A22D-31E8E0C94BDD}">
  <sheetPr>
    <pageSetUpPr fitToPage="1"/>
  </sheetPr>
  <dimension ref="A1:AE101"/>
  <sheetViews>
    <sheetView tabSelected="1" topLeftCell="A16" zoomScale="115" zoomScaleNormal="115" workbookViewId="0">
      <pane xSplit="7" topLeftCell="I1" activePane="topRight" state="frozen"/>
      <selection pane="topRight" activeCell="G7" sqref="G7"/>
    </sheetView>
  </sheetViews>
  <sheetFormatPr baseColWidth="10" defaultColWidth="8.6328125" defaultRowHeight="14.5" x14ac:dyDescent="0.35"/>
  <cols>
    <col min="1" max="1" width="13.6328125" customWidth="1"/>
    <col min="2" max="2" width="53.36328125" customWidth="1"/>
    <col min="4" max="4" width="10.6328125" bestFit="1" customWidth="1"/>
    <col min="6" max="6" width="13.90625" customWidth="1"/>
    <col min="7" max="8" width="11.453125" customWidth="1"/>
    <col min="9" max="12" width="14.7265625" customWidth="1"/>
    <col min="13" max="15" width="12" bestFit="1" customWidth="1"/>
    <col min="16" max="16" width="11" bestFit="1" customWidth="1"/>
    <col min="17" max="19" width="12" bestFit="1" customWidth="1"/>
    <col min="20" max="20" width="12.36328125" bestFit="1" customWidth="1"/>
    <col min="21" max="25" width="12" bestFit="1" customWidth="1"/>
    <col min="26" max="26" width="2.6328125" customWidth="1"/>
    <col min="27" max="27" width="12.81640625" customWidth="1"/>
    <col min="28" max="28" width="10.453125" customWidth="1"/>
  </cols>
  <sheetData>
    <row r="1" spans="1:31" ht="173" x14ac:dyDescent="0.35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61" t="s">
        <v>94</v>
      </c>
      <c r="J1" s="63" t="s">
        <v>92</v>
      </c>
      <c r="K1" s="61"/>
      <c r="L1" s="61"/>
      <c r="M1" s="62" t="s">
        <v>7</v>
      </c>
      <c r="N1" s="62" t="s">
        <v>8</v>
      </c>
      <c r="O1" s="61" t="s">
        <v>9</v>
      </c>
      <c r="P1" s="62" t="s">
        <v>10</v>
      </c>
      <c r="Q1" s="61" t="s">
        <v>11</v>
      </c>
      <c r="R1" s="61" t="s">
        <v>12</v>
      </c>
      <c r="S1" s="62" t="s">
        <v>13</v>
      </c>
      <c r="T1" s="61" t="s">
        <v>14</v>
      </c>
      <c r="U1" s="62" t="s">
        <v>16</v>
      </c>
      <c r="V1" s="62" t="s">
        <v>17</v>
      </c>
      <c r="W1" s="62" t="s">
        <v>18</v>
      </c>
      <c r="X1" s="62" t="s">
        <v>19</v>
      </c>
      <c r="Y1" s="62" t="s">
        <v>20</v>
      </c>
      <c r="AA1" s="1" t="s">
        <v>21</v>
      </c>
      <c r="AB1" s="45" t="s">
        <v>96</v>
      </c>
    </row>
    <row r="2" spans="1:31" x14ac:dyDescent="0.35">
      <c r="A2" s="28"/>
      <c r="B2" s="28"/>
      <c r="C2" s="28"/>
      <c r="D2" s="28"/>
      <c r="E2" s="28"/>
      <c r="F2" s="28"/>
      <c r="G2" s="28"/>
      <c r="H2" s="29"/>
      <c r="I2" s="64" t="s">
        <v>88</v>
      </c>
      <c r="J2" s="64"/>
      <c r="K2" s="64"/>
      <c r="L2" s="64"/>
      <c r="M2" s="64"/>
      <c r="N2" s="64"/>
      <c r="O2" s="64"/>
      <c r="P2" s="64"/>
      <c r="Q2" s="64"/>
      <c r="R2" s="64"/>
      <c r="S2" s="30"/>
      <c r="T2" s="30"/>
      <c r="U2" s="30"/>
      <c r="V2" s="30"/>
      <c r="W2" s="30"/>
      <c r="X2" s="30"/>
      <c r="Y2" s="30"/>
      <c r="AA2" s="28"/>
      <c r="AC2" t="s">
        <v>80</v>
      </c>
    </row>
    <row r="3" spans="1:31" x14ac:dyDescent="0.35">
      <c r="I3" s="42" t="s">
        <v>67</v>
      </c>
      <c r="J3" s="42" t="s">
        <v>67</v>
      </c>
      <c r="M3" s="42" t="s">
        <v>67</v>
      </c>
      <c r="N3" s="42" t="s">
        <v>67</v>
      </c>
      <c r="O3" s="42" t="s">
        <v>67</v>
      </c>
      <c r="P3" s="42" t="s">
        <v>67</v>
      </c>
      <c r="Q3" s="42" t="s">
        <v>67</v>
      </c>
      <c r="R3" s="42" t="s">
        <v>67</v>
      </c>
      <c r="S3" s="43" t="s">
        <v>70</v>
      </c>
      <c r="T3" s="42" t="s">
        <v>67</v>
      </c>
      <c r="U3" s="43" t="s">
        <v>70</v>
      </c>
      <c r="V3" s="43" t="s">
        <v>70</v>
      </c>
      <c r="W3" s="43" t="s">
        <v>70</v>
      </c>
      <c r="X3" s="43" t="s">
        <v>70</v>
      </c>
      <c r="Y3" s="42" t="s">
        <v>67</v>
      </c>
    </row>
    <row r="4" spans="1:31" x14ac:dyDescent="0.35">
      <c r="A4" s="3"/>
      <c r="B4" s="4" t="s">
        <v>22</v>
      </c>
      <c r="F4" s="5"/>
      <c r="G4" s="5"/>
      <c r="AA4" s="6"/>
      <c r="AD4" s="26"/>
    </row>
    <row r="5" spans="1:31" x14ac:dyDescent="0.35">
      <c r="A5" s="7"/>
      <c r="B5" s="8" t="s">
        <v>54</v>
      </c>
      <c r="C5" s="9">
        <v>2023</v>
      </c>
      <c r="D5" s="9">
        <v>6</v>
      </c>
      <c r="E5" s="9">
        <v>75</v>
      </c>
      <c r="F5" s="10">
        <v>15</v>
      </c>
      <c r="G5" s="10">
        <f>SUM(F5*0.93)</f>
        <v>13.950000000000001</v>
      </c>
      <c r="H5" s="11"/>
      <c r="I5" s="65"/>
      <c r="J5" s="65">
        <v>48</v>
      </c>
      <c r="K5" s="65"/>
      <c r="L5" s="65"/>
      <c r="M5" s="50">
        <v>12</v>
      </c>
      <c r="N5" s="50"/>
      <c r="O5" s="50">
        <v>48</v>
      </c>
      <c r="P5" s="50">
        <v>36</v>
      </c>
      <c r="Q5" s="50">
        <v>60</v>
      </c>
      <c r="R5" s="50">
        <v>24</v>
      </c>
      <c r="S5" s="50">
        <v>24</v>
      </c>
      <c r="T5" s="50">
        <v>36</v>
      </c>
      <c r="U5" s="65">
        <v>120</v>
      </c>
      <c r="V5" s="50">
        <v>108</v>
      </c>
      <c r="W5" s="50">
        <v>36</v>
      </c>
      <c r="X5" s="50">
        <v>240</v>
      </c>
      <c r="Y5" s="50">
        <v>60</v>
      </c>
      <c r="AA5" s="12">
        <f t="shared" ref="AA5:AA21" si="0">SUM(I5:Z5)</f>
        <v>852</v>
      </c>
      <c r="AB5">
        <f>I5+J5+K5+L5+M5+N5+O5+P5+Q5+R5+T5+Y5</f>
        <v>324</v>
      </c>
      <c r="AC5">
        <v>324</v>
      </c>
      <c r="AD5" s="27"/>
    </row>
    <row r="6" spans="1:31" x14ac:dyDescent="0.35">
      <c r="A6" s="7"/>
      <c r="B6" s="8" t="s">
        <v>23</v>
      </c>
      <c r="C6" s="9">
        <v>2023</v>
      </c>
      <c r="D6" s="9">
        <v>6</v>
      </c>
      <c r="E6" s="9">
        <v>75</v>
      </c>
      <c r="F6" s="10">
        <v>16</v>
      </c>
      <c r="G6" s="10">
        <f t="shared" ref="G6:G27" si="1">SUM(F6*0.93)</f>
        <v>14.88</v>
      </c>
      <c r="H6" s="11"/>
      <c r="I6" s="65"/>
      <c r="J6" s="65"/>
      <c r="K6" s="65"/>
      <c r="L6" s="65"/>
      <c r="M6" s="50"/>
      <c r="N6" s="50"/>
      <c r="O6" s="50"/>
      <c r="P6" s="50">
        <v>36</v>
      </c>
      <c r="Q6" s="50"/>
      <c r="R6" s="50"/>
      <c r="S6" s="50"/>
      <c r="T6" s="50">
        <v>24</v>
      </c>
      <c r="U6" s="65"/>
      <c r="V6" s="50"/>
      <c r="W6" s="50"/>
      <c r="X6" s="50"/>
      <c r="Y6" s="50"/>
      <c r="AA6" s="12">
        <f t="shared" si="0"/>
        <v>60</v>
      </c>
      <c r="AB6">
        <f t="shared" ref="AB6:AB47" si="2">I6+J6+K6+L6+M6+N6+O6+P6+Q6+R6+T6+Y6</f>
        <v>60</v>
      </c>
      <c r="AC6" s="46">
        <v>84</v>
      </c>
      <c r="AD6" s="42"/>
      <c r="AE6" t="s">
        <v>62</v>
      </c>
    </row>
    <row r="7" spans="1:31" x14ac:dyDescent="0.35">
      <c r="A7" s="7"/>
      <c r="B7" s="8" t="s">
        <v>24</v>
      </c>
      <c r="C7" s="9">
        <v>2023</v>
      </c>
      <c r="D7" s="9">
        <v>6</v>
      </c>
      <c r="E7" s="9">
        <v>75</v>
      </c>
      <c r="F7" s="10">
        <v>17</v>
      </c>
      <c r="G7" s="10">
        <f t="shared" si="1"/>
        <v>15.81</v>
      </c>
      <c r="H7" s="11"/>
      <c r="I7" s="65">
        <v>48</v>
      </c>
      <c r="J7" s="65">
        <v>48</v>
      </c>
      <c r="K7" s="65"/>
      <c r="L7" s="65"/>
      <c r="M7" s="50">
        <v>24</v>
      </c>
      <c r="N7" s="50">
        <v>12</v>
      </c>
      <c r="O7" s="50">
        <v>30</v>
      </c>
      <c r="P7" s="50"/>
      <c r="Q7" s="50">
        <v>24</v>
      </c>
      <c r="R7" s="50"/>
      <c r="S7" s="50"/>
      <c r="T7" s="50"/>
      <c r="U7" s="65"/>
      <c r="V7" s="50">
        <v>60</v>
      </c>
      <c r="W7" s="50">
        <v>24</v>
      </c>
      <c r="X7" s="50">
        <v>240</v>
      </c>
      <c r="Y7" s="50"/>
      <c r="AA7" s="12">
        <f t="shared" si="0"/>
        <v>510</v>
      </c>
      <c r="AB7">
        <f t="shared" si="2"/>
        <v>186</v>
      </c>
      <c r="AC7">
        <v>204</v>
      </c>
      <c r="AD7" s="43"/>
      <c r="AE7" t="s">
        <v>61</v>
      </c>
    </row>
    <row r="8" spans="1:31" x14ac:dyDescent="0.35">
      <c r="A8" s="7"/>
      <c r="B8" s="8" t="s">
        <v>25</v>
      </c>
      <c r="C8" s="9">
        <v>2023</v>
      </c>
      <c r="D8" s="9">
        <v>6</v>
      </c>
      <c r="E8" s="9">
        <v>75</v>
      </c>
      <c r="F8" s="10">
        <v>18</v>
      </c>
      <c r="G8" s="10">
        <f t="shared" si="1"/>
        <v>16.740000000000002</v>
      </c>
      <c r="H8" s="11"/>
      <c r="I8" s="65"/>
      <c r="J8" s="65"/>
      <c r="K8" s="65"/>
      <c r="L8" s="65"/>
      <c r="M8" s="50">
        <v>12</v>
      </c>
      <c r="N8" s="50"/>
      <c r="O8" s="50">
        <v>30</v>
      </c>
      <c r="P8" s="50"/>
      <c r="Q8" s="50">
        <v>24</v>
      </c>
      <c r="R8" s="50">
        <v>24</v>
      </c>
      <c r="S8" s="50"/>
      <c r="T8" s="50">
        <v>12</v>
      </c>
      <c r="U8" s="65">
        <v>36</v>
      </c>
      <c r="V8" s="50">
        <v>48</v>
      </c>
      <c r="W8" s="50">
        <v>24</v>
      </c>
      <c r="X8" s="50">
        <v>120</v>
      </c>
      <c r="Y8" s="50"/>
      <c r="AA8" s="12">
        <f t="shared" si="0"/>
        <v>330</v>
      </c>
      <c r="AB8">
        <f t="shared" si="2"/>
        <v>102</v>
      </c>
      <c r="AC8">
        <v>102</v>
      </c>
    </row>
    <row r="9" spans="1:31" x14ac:dyDescent="0.35">
      <c r="B9" s="8" t="s">
        <v>26</v>
      </c>
      <c r="C9" s="9">
        <v>2023</v>
      </c>
      <c r="D9" s="9">
        <v>3</v>
      </c>
      <c r="E9" s="9">
        <v>75</v>
      </c>
      <c r="F9" s="10">
        <v>39</v>
      </c>
      <c r="G9" s="10">
        <f t="shared" si="1"/>
        <v>36.270000000000003</v>
      </c>
      <c r="H9" s="11"/>
      <c r="I9" s="65"/>
      <c r="J9" s="65"/>
      <c r="K9" s="65"/>
      <c r="L9" s="65"/>
      <c r="M9" s="50"/>
      <c r="N9" s="50"/>
      <c r="O9" s="50"/>
      <c r="P9" s="50"/>
      <c r="Q9" s="50">
        <v>12</v>
      </c>
      <c r="R9" s="50"/>
      <c r="S9" s="50"/>
      <c r="T9" s="50">
        <v>12</v>
      </c>
      <c r="U9" s="65"/>
      <c r="V9" s="50">
        <v>36</v>
      </c>
      <c r="W9" s="50"/>
      <c r="X9" s="50">
        <v>72</v>
      </c>
      <c r="Y9" s="50"/>
      <c r="AA9" s="12">
        <f t="shared" si="0"/>
        <v>132</v>
      </c>
      <c r="AB9">
        <f t="shared" si="2"/>
        <v>24</v>
      </c>
      <c r="AC9">
        <v>24</v>
      </c>
    </row>
    <row r="10" spans="1:31" x14ac:dyDescent="0.35">
      <c r="A10" s="7"/>
      <c r="B10" s="8" t="s">
        <v>55</v>
      </c>
      <c r="C10" s="9">
        <v>2023</v>
      </c>
      <c r="D10" s="9">
        <v>6</v>
      </c>
      <c r="E10" s="9">
        <v>75</v>
      </c>
      <c r="F10" s="10">
        <v>38</v>
      </c>
      <c r="G10" s="10">
        <f t="shared" ref="G10" si="3">SUM(F10*0.93)</f>
        <v>35.340000000000003</v>
      </c>
      <c r="H10" s="11"/>
      <c r="I10" s="65"/>
      <c r="J10" s="65">
        <v>12</v>
      </c>
      <c r="K10" s="65"/>
      <c r="L10" s="65"/>
      <c r="M10" s="50"/>
      <c r="N10" s="50"/>
      <c r="O10" s="50"/>
      <c r="P10" s="50">
        <v>12</v>
      </c>
      <c r="Q10" s="50">
        <v>18</v>
      </c>
      <c r="R10" s="50">
        <v>12</v>
      </c>
      <c r="S10" s="50">
        <v>12</v>
      </c>
      <c r="T10" s="50">
        <v>12</v>
      </c>
      <c r="U10" s="65">
        <v>24</v>
      </c>
      <c r="V10" s="50">
        <v>24</v>
      </c>
      <c r="W10" s="50">
        <v>12</v>
      </c>
      <c r="X10" s="50">
        <v>36</v>
      </c>
      <c r="Y10" s="50"/>
      <c r="AA10" s="12">
        <f t="shared" si="0"/>
        <v>174</v>
      </c>
      <c r="AB10">
        <f t="shared" si="2"/>
        <v>66</v>
      </c>
      <c r="AC10">
        <v>66</v>
      </c>
    </row>
    <row r="11" spans="1:31" x14ac:dyDescent="0.35">
      <c r="A11" s="7"/>
      <c r="B11" s="8" t="s">
        <v>27</v>
      </c>
      <c r="C11" s="9">
        <v>2023</v>
      </c>
      <c r="D11" s="9">
        <v>6</v>
      </c>
      <c r="E11" s="9">
        <v>75</v>
      </c>
      <c r="F11" s="10">
        <v>40</v>
      </c>
      <c r="G11" s="10">
        <f t="shared" si="1"/>
        <v>37.200000000000003</v>
      </c>
      <c r="H11" s="11"/>
      <c r="I11" s="65">
        <v>48</v>
      </c>
      <c r="J11" s="65">
        <v>18</v>
      </c>
      <c r="K11" s="65"/>
      <c r="L11" s="65"/>
      <c r="M11" s="50"/>
      <c r="N11" s="50"/>
      <c r="O11" s="50">
        <v>12</v>
      </c>
      <c r="P11" s="50">
        <v>12</v>
      </c>
      <c r="Q11" s="50">
        <v>24</v>
      </c>
      <c r="R11" s="50"/>
      <c r="S11" s="50">
        <v>12</v>
      </c>
      <c r="T11" s="50"/>
      <c r="U11" s="65">
        <v>48</v>
      </c>
      <c r="V11" s="50"/>
      <c r="W11" s="50"/>
      <c r="X11" s="50"/>
      <c r="Y11" s="50">
        <v>36</v>
      </c>
      <c r="AA11" s="12">
        <f t="shared" si="0"/>
        <v>210</v>
      </c>
      <c r="AB11">
        <f t="shared" si="2"/>
        <v>150</v>
      </c>
      <c r="AC11">
        <v>150</v>
      </c>
    </row>
    <row r="12" spans="1:31" x14ac:dyDescent="0.35">
      <c r="A12" s="7"/>
      <c r="B12" s="8" t="s">
        <v>28</v>
      </c>
      <c r="C12" s="9">
        <v>2023</v>
      </c>
      <c r="D12" s="9">
        <v>6</v>
      </c>
      <c r="E12" s="9">
        <v>75</v>
      </c>
      <c r="F12" s="10">
        <v>48</v>
      </c>
      <c r="G12" s="10">
        <f t="shared" si="1"/>
        <v>44.64</v>
      </c>
      <c r="H12" s="11"/>
      <c r="I12" s="66"/>
      <c r="J12" s="66"/>
      <c r="K12" s="66"/>
      <c r="L12" s="66"/>
      <c r="M12" s="50"/>
      <c r="N12" s="51">
        <v>12</v>
      </c>
      <c r="O12" s="50"/>
      <c r="P12" s="51">
        <v>12</v>
      </c>
      <c r="Q12" s="51">
        <v>12</v>
      </c>
      <c r="R12" s="50"/>
      <c r="S12" s="51">
        <v>24</v>
      </c>
      <c r="T12" s="51">
        <v>12</v>
      </c>
      <c r="U12" s="65"/>
      <c r="V12" s="50"/>
      <c r="W12" s="50"/>
      <c r="X12" s="51">
        <v>24</v>
      </c>
      <c r="Y12" s="51">
        <v>36</v>
      </c>
      <c r="AA12" s="12">
        <f t="shared" si="0"/>
        <v>132</v>
      </c>
      <c r="AB12">
        <f t="shared" si="2"/>
        <v>84</v>
      </c>
      <c r="AC12" s="72">
        <v>84</v>
      </c>
    </row>
    <row r="13" spans="1:31" x14ac:dyDescent="0.35">
      <c r="B13" s="8" t="s">
        <v>29</v>
      </c>
      <c r="C13" s="9">
        <v>2023</v>
      </c>
      <c r="D13" s="9">
        <v>6</v>
      </c>
      <c r="E13" s="9">
        <v>75</v>
      </c>
      <c r="F13" s="10">
        <v>60</v>
      </c>
      <c r="G13" s="10">
        <f t="shared" si="1"/>
        <v>55.800000000000004</v>
      </c>
      <c r="H13" s="11"/>
      <c r="I13" s="65"/>
      <c r="J13" s="65">
        <v>12</v>
      </c>
      <c r="K13" s="65"/>
      <c r="L13" s="65"/>
      <c r="M13" s="50"/>
      <c r="N13" s="50"/>
      <c r="O13" s="50"/>
      <c r="P13" s="50"/>
      <c r="Q13" s="50"/>
      <c r="R13" s="50"/>
      <c r="S13" s="50"/>
      <c r="T13" s="50">
        <v>12</v>
      </c>
      <c r="U13" s="65">
        <v>36</v>
      </c>
      <c r="V13" s="50">
        <v>24</v>
      </c>
      <c r="W13" s="50">
        <v>60</v>
      </c>
      <c r="X13" s="50"/>
      <c r="Y13" s="50">
        <v>36</v>
      </c>
      <c r="AA13" s="12">
        <f t="shared" si="0"/>
        <v>180</v>
      </c>
      <c r="AB13">
        <f t="shared" si="2"/>
        <v>60</v>
      </c>
      <c r="AC13" s="72">
        <v>60</v>
      </c>
    </row>
    <row r="14" spans="1:31" x14ac:dyDescent="0.35">
      <c r="B14" s="8" t="s">
        <v>58</v>
      </c>
      <c r="C14" s="9">
        <v>2023</v>
      </c>
      <c r="D14" s="9">
        <v>6</v>
      </c>
      <c r="E14" s="9">
        <v>75</v>
      </c>
      <c r="F14" s="10">
        <v>60</v>
      </c>
      <c r="G14" s="10">
        <f t="shared" ref="G14" si="4">SUM(F14*0.93)</f>
        <v>55.800000000000004</v>
      </c>
      <c r="H14" s="11"/>
      <c r="I14" s="65"/>
      <c r="J14" s="65">
        <v>24</v>
      </c>
      <c r="K14" s="65"/>
      <c r="L14" s="65"/>
      <c r="M14" s="50">
        <v>24</v>
      </c>
      <c r="N14" s="50"/>
      <c r="O14" s="50"/>
      <c r="P14" s="50"/>
      <c r="Q14" s="50">
        <v>24</v>
      </c>
      <c r="R14" s="50"/>
      <c r="S14" s="50">
        <v>12</v>
      </c>
      <c r="T14" s="50"/>
      <c r="U14" s="65"/>
      <c r="V14" s="50"/>
      <c r="W14" s="50"/>
      <c r="X14" s="50">
        <v>60</v>
      </c>
      <c r="Y14" s="50">
        <v>36</v>
      </c>
      <c r="AA14" s="12">
        <f t="shared" si="0"/>
        <v>180</v>
      </c>
      <c r="AB14">
        <f t="shared" si="2"/>
        <v>108</v>
      </c>
      <c r="AC14" s="72">
        <v>108</v>
      </c>
    </row>
    <row r="15" spans="1:31" x14ac:dyDescent="0.35">
      <c r="B15" s="8" t="s">
        <v>30</v>
      </c>
      <c r="C15" s="9">
        <v>2023</v>
      </c>
      <c r="D15" s="9">
        <v>6</v>
      </c>
      <c r="E15" s="9">
        <v>75</v>
      </c>
      <c r="F15" s="10">
        <v>60</v>
      </c>
      <c r="G15" s="10">
        <f t="shared" si="1"/>
        <v>55.800000000000004</v>
      </c>
      <c r="H15" s="11"/>
      <c r="I15" s="65"/>
      <c r="J15" s="65">
        <v>12</v>
      </c>
      <c r="K15" s="65"/>
      <c r="L15" s="65"/>
      <c r="M15" s="50">
        <v>48</v>
      </c>
      <c r="N15" s="50">
        <v>12</v>
      </c>
      <c r="O15" s="50">
        <v>24</v>
      </c>
      <c r="P15" s="50">
        <v>6</v>
      </c>
      <c r="Q15" s="50"/>
      <c r="R15" s="50"/>
      <c r="S15" s="50">
        <v>12</v>
      </c>
      <c r="T15" s="50"/>
      <c r="U15" s="65"/>
      <c r="V15" s="50">
        <v>30</v>
      </c>
      <c r="W15" s="50">
        <v>24</v>
      </c>
      <c r="X15" s="50">
        <v>60</v>
      </c>
      <c r="Y15" s="50"/>
      <c r="AA15" s="12">
        <f t="shared" si="0"/>
        <v>228</v>
      </c>
      <c r="AB15">
        <f t="shared" si="2"/>
        <v>102</v>
      </c>
      <c r="AC15" s="72">
        <v>102</v>
      </c>
    </row>
    <row r="16" spans="1:31" x14ac:dyDescent="0.35">
      <c r="B16" s="8" t="s">
        <v>31</v>
      </c>
      <c r="C16" s="9">
        <v>2023</v>
      </c>
      <c r="D16" s="9">
        <v>6</v>
      </c>
      <c r="E16" s="9">
        <v>75</v>
      </c>
      <c r="F16" s="10">
        <v>60</v>
      </c>
      <c r="G16" s="10">
        <f t="shared" si="1"/>
        <v>55.800000000000004</v>
      </c>
      <c r="H16" s="11"/>
      <c r="I16" s="65"/>
      <c r="J16" s="65"/>
      <c r="K16" s="65"/>
      <c r="L16" s="65"/>
      <c r="M16" s="50"/>
      <c r="N16" s="50"/>
      <c r="O16" s="50">
        <v>24</v>
      </c>
      <c r="P16" s="50"/>
      <c r="Q16" s="50"/>
      <c r="R16" s="50"/>
      <c r="S16" s="50"/>
      <c r="T16" s="50">
        <v>24</v>
      </c>
      <c r="U16" s="65">
        <v>48</v>
      </c>
      <c r="V16" s="50">
        <v>18</v>
      </c>
      <c r="W16" s="50">
        <v>30</v>
      </c>
      <c r="X16" s="50"/>
      <c r="Y16" s="50"/>
      <c r="AA16" s="12">
        <f t="shared" si="0"/>
        <v>144</v>
      </c>
      <c r="AB16">
        <f t="shared" si="2"/>
        <v>48</v>
      </c>
      <c r="AC16" s="72">
        <v>48</v>
      </c>
    </row>
    <row r="17" spans="2:29" x14ac:dyDescent="0.35">
      <c r="B17" s="8" t="s">
        <v>57</v>
      </c>
      <c r="C17" s="9">
        <v>2023</v>
      </c>
      <c r="D17" s="9">
        <v>6</v>
      </c>
      <c r="E17" s="9">
        <v>75</v>
      </c>
      <c r="F17" s="10">
        <v>77</v>
      </c>
      <c r="G17" s="10">
        <f t="shared" ref="G17:G18" si="5">SUM(F17*0.93)</f>
        <v>71.61</v>
      </c>
      <c r="H17" s="11"/>
      <c r="I17" s="65"/>
      <c r="J17" s="65">
        <v>24</v>
      </c>
      <c r="K17" s="65"/>
      <c r="L17" s="65"/>
      <c r="M17" s="50"/>
      <c r="N17" s="50"/>
      <c r="O17" s="50"/>
      <c r="P17" s="50">
        <v>12</v>
      </c>
      <c r="Q17" s="50"/>
      <c r="R17" s="50"/>
      <c r="S17" s="50">
        <v>30</v>
      </c>
      <c r="T17" s="50">
        <v>18</v>
      </c>
      <c r="U17" s="65">
        <v>24</v>
      </c>
      <c r="V17" s="50"/>
      <c r="W17" s="50"/>
      <c r="X17" s="50"/>
      <c r="Y17" s="50"/>
      <c r="AA17" s="12">
        <f t="shared" si="0"/>
        <v>108</v>
      </c>
      <c r="AB17">
        <f t="shared" si="2"/>
        <v>54</v>
      </c>
      <c r="AC17" s="72">
        <v>54</v>
      </c>
    </row>
    <row r="18" spans="2:29" x14ac:dyDescent="0.35">
      <c r="B18" s="8" t="s">
        <v>93</v>
      </c>
      <c r="C18" s="9">
        <v>2023</v>
      </c>
      <c r="D18" s="9">
        <v>6</v>
      </c>
      <c r="E18" s="9">
        <v>75</v>
      </c>
      <c r="F18" s="10">
        <v>77</v>
      </c>
      <c r="G18" s="10">
        <f t="shared" si="5"/>
        <v>71.61</v>
      </c>
      <c r="H18" s="11"/>
      <c r="I18" s="65"/>
      <c r="J18" s="65">
        <v>12</v>
      </c>
      <c r="K18" s="65"/>
      <c r="L18" s="65"/>
      <c r="M18" s="50">
        <v>12</v>
      </c>
      <c r="N18" s="50">
        <v>12</v>
      </c>
      <c r="O18" s="50"/>
      <c r="P18" s="50"/>
      <c r="Q18" s="50">
        <v>12</v>
      </c>
      <c r="R18" s="50"/>
      <c r="S18" s="50"/>
      <c r="T18" s="50"/>
      <c r="U18" s="65"/>
      <c r="V18" s="50"/>
      <c r="W18" s="50"/>
      <c r="X18" s="50"/>
      <c r="Y18" s="50"/>
      <c r="AA18" s="12"/>
      <c r="AB18">
        <f t="shared" si="2"/>
        <v>48</v>
      </c>
      <c r="AC18" s="72">
        <v>48</v>
      </c>
    </row>
    <row r="19" spans="2:29" x14ac:dyDescent="0.35">
      <c r="B19" s="8" t="s">
        <v>32</v>
      </c>
      <c r="C19" s="9">
        <v>2023</v>
      </c>
      <c r="D19" s="9">
        <v>6</v>
      </c>
      <c r="E19" s="9">
        <v>75</v>
      </c>
      <c r="F19" s="10">
        <v>77</v>
      </c>
      <c r="G19" s="10">
        <f t="shared" si="1"/>
        <v>71.61</v>
      </c>
      <c r="H19" s="11"/>
      <c r="I19" s="65"/>
      <c r="J19" s="65"/>
      <c r="K19" s="65"/>
      <c r="L19" s="65"/>
      <c r="M19" s="50"/>
      <c r="N19" s="50"/>
      <c r="O19" s="50"/>
      <c r="P19" s="50"/>
      <c r="Q19" s="50"/>
      <c r="R19" s="67">
        <v>12</v>
      </c>
      <c r="S19" s="50"/>
      <c r="T19" s="50"/>
      <c r="U19" s="65"/>
      <c r="V19" s="50">
        <v>24</v>
      </c>
      <c r="W19" s="50"/>
      <c r="X19" s="50">
        <v>60</v>
      </c>
      <c r="Y19" s="50">
        <v>36</v>
      </c>
      <c r="AA19" s="12">
        <f t="shared" si="0"/>
        <v>132</v>
      </c>
      <c r="AB19">
        <f t="shared" si="2"/>
        <v>48</v>
      </c>
      <c r="AC19" s="72">
        <v>48</v>
      </c>
    </row>
    <row r="20" spans="2:29" x14ac:dyDescent="0.35">
      <c r="B20" s="8" t="s">
        <v>32</v>
      </c>
      <c r="C20" s="9">
        <v>2023</v>
      </c>
      <c r="D20" s="9">
        <v>6</v>
      </c>
      <c r="E20" s="9">
        <v>75</v>
      </c>
      <c r="F20" s="10">
        <v>77</v>
      </c>
      <c r="G20" s="10">
        <f t="shared" si="1"/>
        <v>71.61</v>
      </c>
      <c r="H20" s="11"/>
      <c r="I20" s="65"/>
      <c r="J20" s="65"/>
      <c r="K20" s="65"/>
      <c r="L20" s="65"/>
      <c r="M20" s="50"/>
      <c r="N20" s="50"/>
      <c r="O20" s="50"/>
      <c r="P20" s="50"/>
      <c r="Q20" s="50"/>
      <c r="R20" s="50"/>
      <c r="S20" s="50"/>
      <c r="T20" s="50"/>
      <c r="U20" s="65"/>
      <c r="V20" s="50"/>
      <c r="W20" s="50"/>
      <c r="X20" s="50"/>
      <c r="Y20" s="50"/>
      <c r="AA20" s="12"/>
      <c r="AB20">
        <f t="shared" si="2"/>
        <v>0</v>
      </c>
    </row>
    <row r="21" spans="2:29" x14ac:dyDescent="0.35">
      <c r="B21" s="13" t="s">
        <v>56</v>
      </c>
      <c r="C21" s="9">
        <v>2023</v>
      </c>
      <c r="D21" s="14">
        <v>3</v>
      </c>
      <c r="E21" s="14">
        <v>75</v>
      </c>
      <c r="F21" s="10">
        <v>231</v>
      </c>
      <c r="G21" s="10">
        <f t="shared" ref="G21:G22" si="6">SUM(F21*0.93)</f>
        <v>214.83</v>
      </c>
      <c r="H21" s="11"/>
      <c r="I21" s="65"/>
      <c r="J21" s="65">
        <v>6</v>
      </c>
      <c r="K21" s="65"/>
      <c r="L21" s="65"/>
      <c r="M21" s="50">
        <v>6</v>
      </c>
      <c r="N21" s="50"/>
      <c r="O21" s="50"/>
      <c r="P21" s="50">
        <v>6</v>
      </c>
      <c r="Q21" s="50">
        <v>6</v>
      </c>
      <c r="R21" s="50">
        <v>3</v>
      </c>
      <c r="S21" s="50">
        <v>6</v>
      </c>
      <c r="T21" s="50">
        <v>6</v>
      </c>
      <c r="U21" s="65">
        <v>18</v>
      </c>
      <c r="V21" s="50">
        <v>12</v>
      </c>
      <c r="W21" s="50">
        <v>12</v>
      </c>
      <c r="X21" s="50">
        <v>18</v>
      </c>
      <c r="Y21" s="50">
        <v>12</v>
      </c>
      <c r="AA21" s="12">
        <f t="shared" si="0"/>
        <v>111</v>
      </c>
      <c r="AB21">
        <f t="shared" si="2"/>
        <v>45</v>
      </c>
      <c r="AC21">
        <v>45</v>
      </c>
    </row>
    <row r="22" spans="2:29" x14ac:dyDescent="0.35">
      <c r="B22" s="13" t="s">
        <v>91</v>
      </c>
      <c r="C22" s="9">
        <v>2023</v>
      </c>
      <c r="D22" s="14">
        <v>3</v>
      </c>
      <c r="E22" s="14">
        <v>150</v>
      </c>
      <c r="F22" s="10">
        <v>495</v>
      </c>
      <c r="G22" s="10">
        <f t="shared" si="6"/>
        <v>460.35</v>
      </c>
      <c r="H22" s="11"/>
      <c r="I22" s="65"/>
      <c r="J22" s="65"/>
      <c r="K22" s="65"/>
      <c r="L22" s="65"/>
      <c r="M22" s="50"/>
      <c r="N22" s="50">
        <v>6</v>
      </c>
      <c r="O22" s="50"/>
      <c r="P22" s="50"/>
      <c r="Q22" s="50"/>
      <c r="R22" s="50"/>
      <c r="S22" s="50"/>
      <c r="T22" s="50"/>
      <c r="U22" s="65"/>
      <c r="V22" s="50"/>
      <c r="W22" s="50"/>
      <c r="X22" s="50"/>
      <c r="Y22" s="50"/>
      <c r="AA22" s="12"/>
      <c r="AB22">
        <f t="shared" si="2"/>
        <v>6</v>
      </c>
      <c r="AC22">
        <v>6</v>
      </c>
    </row>
    <row r="23" spans="2:29" x14ac:dyDescent="0.35">
      <c r="B23" s="13" t="s">
        <v>33</v>
      </c>
      <c r="C23" s="9">
        <v>2023</v>
      </c>
      <c r="D23" s="14">
        <v>3</v>
      </c>
      <c r="E23" s="14">
        <v>75</v>
      </c>
      <c r="F23" s="10">
        <v>239</v>
      </c>
      <c r="G23" s="10">
        <f t="shared" si="1"/>
        <v>222.27</v>
      </c>
      <c r="H23" s="11"/>
      <c r="I23" s="65"/>
      <c r="J23" s="65">
        <v>6</v>
      </c>
      <c r="K23" s="65"/>
      <c r="L23" s="65"/>
      <c r="M23" s="50">
        <v>6</v>
      </c>
      <c r="N23" s="50"/>
      <c r="O23" s="50">
        <v>6</v>
      </c>
      <c r="P23" s="50">
        <v>6</v>
      </c>
      <c r="Q23" s="50">
        <v>6</v>
      </c>
      <c r="R23" s="50">
        <v>6</v>
      </c>
      <c r="S23" s="50">
        <v>6</v>
      </c>
      <c r="T23" s="50">
        <v>3</v>
      </c>
      <c r="U23" s="65">
        <v>18</v>
      </c>
      <c r="V23" s="50">
        <v>12</v>
      </c>
      <c r="W23" s="50">
        <v>12</v>
      </c>
      <c r="X23" s="50">
        <v>18</v>
      </c>
      <c r="Y23" s="50">
        <v>12</v>
      </c>
      <c r="AA23" s="12">
        <f>SUM(I23:Z23)</f>
        <v>117</v>
      </c>
      <c r="AB23">
        <f t="shared" si="2"/>
        <v>51</v>
      </c>
      <c r="AC23">
        <v>51</v>
      </c>
    </row>
    <row r="24" spans="2:29" x14ac:dyDescent="0.35">
      <c r="B24" s="13" t="s">
        <v>90</v>
      </c>
      <c r="C24" s="9">
        <v>2023</v>
      </c>
      <c r="D24" s="14">
        <v>3</v>
      </c>
      <c r="E24" s="14">
        <v>150</v>
      </c>
      <c r="F24" s="10">
        <v>510</v>
      </c>
      <c r="G24" s="10">
        <f t="shared" si="1"/>
        <v>474.3</v>
      </c>
      <c r="H24" s="11"/>
      <c r="I24" s="65"/>
      <c r="J24" s="65"/>
      <c r="K24" s="65"/>
      <c r="L24" s="65"/>
      <c r="M24" s="50"/>
      <c r="N24" s="51">
        <v>6</v>
      </c>
      <c r="O24" s="50"/>
      <c r="P24" s="50"/>
      <c r="Q24" s="50"/>
      <c r="R24" s="50"/>
      <c r="S24" s="50"/>
      <c r="T24" s="50"/>
      <c r="U24" s="65"/>
      <c r="V24" s="50"/>
      <c r="W24" s="50"/>
      <c r="X24" s="50"/>
      <c r="Y24" s="50"/>
      <c r="AA24" s="12"/>
      <c r="AB24">
        <f t="shared" si="2"/>
        <v>6</v>
      </c>
      <c r="AC24">
        <v>6</v>
      </c>
    </row>
    <row r="25" spans="2:29" x14ac:dyDescent="0.35">
      <c r="B25" s="13" t="s">
        <v>34</v>
      </c>
      <c r="C25" s="9">
        <v>2023</v>
      </c>
      <c r="D25" s="14">
        <v>3</v>
      </c>
      <c r="E25" s="14">
        <v>75</v>
      </c>
      <c r="F25" s="10">
        <v>540</v>
      </c>
      <c r="G25" s="10">
        <f t="shared" si="1"/>
        <v>502.20000000000005</v>
      </c>
      <c r="H25" s="11"/>
      <c r="I25" s="65"/>
      <c r="J25" s="65">
        <v>6</v>
      </c>
      <c r="K25" s="65"/>
      <c r="L25" s="65"/>
      <c r="M25" s="50">
        <v>6</v>
      </c>
      <c r="N25" s="50"/>
      <c r="O25" s="50">
        <v>6</v>
      </c>
      <c r="P25" s="50">
        <v>3</v>
      </c>
      <c r="Q25" s="50">
        <v>6</v>
      </c>
      <c r="R25" s="50">
        <v>3</v>
      </c>
      <c r="S25" s="50">
        <v>6</v>
      </c>
      <c r="T25" s="50">
        <v>3</v>
      </c>
      <c r="U25" s="65">
        <v>12</v>
      </c>
      <c r="V25" s="50">
        <v>12</v>
      </c>
      <c r="W25" s="50">
        <v>12</v>
      </c>
      <c r="X25" s="50">
        <v>36</v>
      </c>
      <c r="Y25" s="50">
        <v>24</v>
      </c>
      <c r="AA25" s="12">
        <f>SUM(I25:Z25)</f>
        <v>135</v>
      </c>
      <c r="AB25">
        <f t="shared" si="2"/>
        <v>57</v>
      </c>
      <c r="AC25">
        <v>57</v>
      </c>
    </row>
    <row r="26" spans="2:29" x14ac:dyDescent="0.35">
      <c r="B26" s="13" t="s">
        <v>35</v>
      </c>
      <c r="C26" s="9">
        <v>2023</v>
      </c>
      <c r="D26" s="14">
        <v>3</v>
      </c>
      <c r="E26" s="14">
        <v>150</v>
      </c>
      <c r="F26" s="10">
        <v>1145</v>
      </c>
      <c r="G26" s="10">
        <f t="shared" si="1"/>
        <v>1064.8500000000001</v>
      </c>
      <c r="H26" s="11"/>
      <c r="I26" s="65"/>
      <c r="J26" s="65"/>
      <c r="K26" s="65"/>
      <c r="L26" s="65"/>
      <c r="M26" s="50"/>
      <c r="N26" s="50">
        <v>6</v>
      </c>
      <c r="O26" s="50"/>
      <c r="P26" s="50"/>
      <c r="Q26" s="50">
        <v>3</v>
      </c>
      <c r="R26" s="50"/>
      <c r="S26" s="50"/>
      <c r="T26" s="50"/>
      <c r="U26" s="65"/>
      <c r="V26" s="50"/>
      <c r="W26" s="50"/>
      <c r="X26" s="50"/>
      <c r="Y26" s="50"/>
      <c r="AA26" s="12">
        <f>SUM(I26:Z26)</f>
        <v>9</v>
      </c>
      <c r="AB26">
        <f t="shared" si="2"/>
        <v>9</v>
      </c>
      <c r="AC26">
        <v>9</v>
      </c>
    </row>
    <row r="27" spans="2:29" x14ac:dyDescent="0.35">
      <c r="B27" s="13" t="s">
        <v>36</v>
      </c>
      <c r="C27" s="9">
        <v>2023</v>
      </c>
      <c r="D27" s="14">
        <v>1</v>
      </c>
      <c r="E27" s="14">
        <v>300</v>
      </c>
      <c r="F27" s="10">
        <v>2300</v>
      </c>
      <c r="G27" s="10">
        <f t="shared" si="1"/>
        <v>2139</v>
      </c>
      <c r="H27" s="11"/>
      <c r="I27" s="65"/>
      <c r="J27" s="65"/>
      <c r="K27" s="65"/>
      <c r="L27" s="65"/>
      <c r="M27" s="50"/>
      <c r="N27" s="50"/>
      <c r="O27" s="50"/>
      <c r="P27" s="50"/>
      <c r="Q27" s="50"/>
      <c r="R27" s="50"/>
      <c r="S27" s="50"/>
      <c r="T27" s="50"/>
      <c r="U27" s="65"/>
      <c r="V27" s="50">
        <v>3</v>
      </c>
      <c r="W27" s="50"/>
      <c r="X27" s="50"/>
      <c r="Y27" s="50"/>
      <c r="AA27" s="12">
        <f>SUM(I27:Z27)</f>
        <v>3</v>
      </c>
      <c r="AB27">
        <f t="shared" si="2"/>
        <v>0</v>
      </c>
      <c r="AC27">
        <v>0</v>
      </c>
    </row>
    <row r="28" spans="2:29" x14ac:dyDescent="0.35">
      <c r="C28" s="15"/>
      <c r="D28" s="15"/>
      <c r="E28" s="15"/>
      <c r="F28" s="5"/>
      <c r="G28" s="5"/>
      <c r="I28" s="15"/>
      <c r="J28" s="15"/>
      <c r="K28" s="15"/>
      <c r="L28" s="15"/>
      <c r="M28" t="s">
        <v>87</v>
      </c>
      <c r="AA28" s="16"/>
    </row>
    <row r="29" spans="2:29" x14ac:dyDescent="0.35">
      <c r="B29" s="17" t="s">
        <v>37</v>
      </c>
      <c r="C29" s="11"/>
      <c r="D29" s="11"/>
      <c r="E29" s="11"/>
      <c r="F29" s="10"/>
      <c r="G29" s="10"/>
      <c r="H29" s="11"/>
      <c r="I29" s="11">
        <f t="shared" ref="I29:Y29" si="7">SUM(I5:I27)</f>
        <v>96</v>
      </c>
      <c r="J29" s="11">
        <f t="shared" si="7"/>
        <v>228</v>
      </c>
      <c r="K29" s="11">
        <f t="shared" si="7"/>
        <v>0</v>
      </c>
      <c r="L29" s="11">
        <f t="shared" si="7"/>
        <v>0</v>
      </c>
      <c r="M29" s="11">
        <f t="shared" si="7"/>
        <v>150</v>
      </c>
      <c r="N29" s="11">
        <f t="shared" si="7"/>
        <v>66</v>
      </c>
      <c r="O29" s="11">
        <f t="shared" si="7"/>
        <v>180</v>
      </c>
      <c r="P29" s="11">
        <f t="shared" si="7"/>
        <v>141</v>
      </c>
      <c r="Q29" s="11">
        <f t="shared" si="7"/>
        <v>231</v>
      </c>
      <c r="R29" s="11">
        <f t="shared" si="7"/>
        <v>84</v>
      </c>
      <c r="S29" s="17">
        <f t="shared" si="7"/>
        <v>144</v>
      </c>
      <c r="T29" s="11">
        <f t="shared" si="7"/>
        <v>174</v>
      </c>
      <c r="U29" s="17">
        <f t="shared" si="7"/>
        <v>384</v>
      </c>
      <c r="V29" s="17">
        <f t="shared" si="7"/>
        <v>411</v>
      </c>
      <c r="W29" s="17">
        <f t="shared" si="7"/>
        <v>246</v>
      </c>
      <c r="X29" s="17">
        <f t="shared" si="7"/>
        <v>984</v>
      </c>
      <c r="Y29" s="17">
        <f t="shared" si="7"/>
        <v>288</v>
      </c>
      <c r="Z29" s="11"/>
      <c r="AA29" s="12">
        <f>SUM(I29:Z29)</f>
        <v>3807</v>
      </c>
      <c r="AB29">
        <f t="shared" si="2"/>
        <v>1638</v>
      </c>
    </row>
    <row r="30" spans="2:29" x14ac:dyDescent="0.35">
      <c r="B30" s="18" t="s">
        <v>78</v>
      </c>
      <c r="F30" s="5"/>
      <c r="G30" s="5"/>
      <c r="I30" s="68">
        <f>(I5*$F$5+I6*$F$6+I7*$F$7+I8*$F$8+I9*$F$9+I10*$F$10+I11*$F$11+I12*$F$12+I13*$F$13+I14*$F$14+I15*$F$15+I16*$F$16+I17*$F$17+I19*$F$19+I20*$F$20+I21*$F$21+I22*$F$22+I23*$F$23+I24*$F$24+I25*$F$25+I26*$F$26+I27*$F$27)*0.93</f>
        <v>2544.48</v>
      </c>
      <c r="J30" s="5">
        <f t="shared" ref="J30:P30" si="8">J5*$F$5+J6*$F$6+J7*$F$7+J8*$F$8+J9*$F$9+J10*$F$10+J11*$F$11+J12*$F$12+J13*$F$13+J14*$F$14+J15*$F$15+J16*$F$16+J17*$F$17+J18*$F$18+J19*$F$19+J20*$F$20+J21*$F$21+J22*$F$22+J23*$F$23+J24*$F$24+J25*$F$25+J26*$F$26+J27*$F$27</f>
        <v>14424</v>
      </c>
      <c r="K30" s="5">
        <f t="shared" si="8"/>
        <v>0</v>
      </c>
      <c r="L30" s="5">
        <f t="shared" si="8"/>
        <v>0</v>
      </c>
      <c r="M30" s="5">
        <f t="shared" si="8"/>
        <v>12108</v>
      </c>
      <c r="N30" s="5">
        <f t="shared" si="8"/>
        <v>15324</v>
      </c>
      <c r="O30" s="5">
        <f t="shared" si="8"/>
        <v>9804</v>
      </c>
      <c r="P30" s="5">
        <f t="shared" si="8"/>
        <v>8352</v>
      </c>
      <c r="Q30" s="5">
        <f>Q5*$F$5+Q6*$F$6+Q7*$F$7+Q8*$F$8+Q9*$F$9+Q10*$F$10+Q11*$F$11+Q12*$F$12+Q13*$F$13+Q14*$F$14+Q15*$F$15+Q16*$F$16+Q17*$F$17+Q18*$F$18+Q19*$F$19+Q20*$F$20+Q21*$F$21+Q22*$F$22+Q23*$F$23+Q24*$F$24+Q25*$F$25+Q26*$F$26+Q27*$F$27</f>
        <v>16287</v>
      </c>
      <c r="R30" s="5">
        <f>R5*$F$5+R6*$F$6+R7*$F$7+R8*$F$8+R9*$F$9+R10*$F$10+R11*$F$11+R12*$F$12+R13*$F$13+R14*$F$14+R15*$F$15+R16*$F$16+R17*$F$17+R18*$F$18+R19*$F$19+R20*$F$20+R21*$F$21+R22*$F$22+R23*$F$23+R24*$F$24+R25*$F$25+R26*$F$26+R27*$F$27</f>
        <v>5919</v>
      </c>
      <c r="S30" s="5">
        <f t="shared" ref="S30:X30" si="9">S5*$F$5+S6*$F$6+S7*$F$7+S8*$F$8+S9*$F$9+S10*$F$10+S11*$F$11+S12*$F$12+S13*$F$13+S14*$F$14+S15*$F$15+S16*$F$16+S17*$F$17+S19*$F$19+S20*$F$20+S21*$F$21+S22*$F$22+S23*$F$23+S24*$F$24+S25*$F$25+S26*$F$26+S27*$F$27</f>
        <v>12258</v>
      </c>
      <c r="T30" s="5">
        <f t="shared" si="9"/>
        <v>9909</v>
      </c>
      <c r="U30" s="5">
        <f t="shared" si="9"/>
        <v>27108</v>
      </c>
      <c r="V30" s="5">
        <f t="shared" si="9"/>
        <v>31008</v>
      </c>
      <c r="W30" s="5">
        <f t="shared" si="9"/>
        <v>20796</v>
      </c>
      <c r="X30" s="5">
        <f t="shared" si="9"/>
        <v>54888</v>
      </c>
      <c r="Y30" s="5">
        <f>Y5*$F$5+Y6*$F$6+Y7*$F$7+Y8*$F$8+Y9*$F$9+Y10*$F$10+Y11*$F$11+Y12*$F$12+Y13*$F$13+Y14*$F$14+Y15*$F$15+Y16*$F$16+Y17*$F$17+Y19*$F$19+Y20*$F$20+Y21*$F$21+Y22*$F$22+Y23*$F$23+Y24*$F$24+Y25*$F$25+Y26*$F$26+Y27*$F$27</f>
        <v>29760</v>
      </c>
      <c r="AA30" s="12">
        <f>SUM(I30:Y30)</f>
        <v>270489.48</v>
      </c>
      <c r="AB30">
        <f t="shared" si="2"/>
        <v>124431.48</v>
      </c>
    </row>
    <row r="31" spans="2:29" x14ac:dyDescent="0.35">
      <c r="AA31" s="16"/>
      <c r="AB31">
        <f t="shared" si="2"/>
        <v>0</v>
      </c>
    </row>
    <row r="32" spans="2:29" x14ac:dyDescent="0.35">
      <c r="B32" s="47" t="s">
        <v>38</v>
      </c>
      <c r="F32" s="5"/>
      <c r="G32" s="5"/>
      <c r="AA32" s="16"/>
      <c r="AB32">
        <f t="shared" si="2"/>
        <v>0</v>
      </c>
    </row>
    <row r="33" spans="2:29" x14ac:dyDescent="0.35">
      <c r="B33" s="48" t="s">
        <v>81</v>
      </c>
      <c r="C33" s="9">
        <v>2023</v>
      </c>
      <c r="D33" s="9">
        <v>6</v>
      </c>
      <c r="E33" s="9">
        <v>75</v>
      </c>
      <c r="F33" s="10">
        <v>23</v>
      </c>
      <c r="G33" s="10">
        <f t="shared" ref="G33:G43" si="10">SUM(F33*0.93)</f>
        <v>21.39</v>
      </c>
      <c r="H33" s="11"/>
      <c r="I33" s="9"/>
      <c r="J33" s="9"/>
      <c r="K33" s="9"/>
      <c r="L33" s="9"/>
      <c r="M33" s="11"/>
      <c r="N33" s="11"/>
      <c r="O33" s="11"/>
      <c r="P33" s="11"/>
      <c r="Q33" s="11"/>
      <c r="R33" s="11"/>
      <c r="S33" s="11"/>
      <c r="T33" s="11"/>
      <c r="U33" s="9"/>
      <c r="V33" s="11"/>
      <c r="W33" s="11">
        <v>36</v>
      </c>
      <c r="X33" s="11"/>
      <c r="Y33" s="11"/>
      <c r="Z33" s="5"/>
      <c r="AA33" s="12">
        <f>SUM(I33:Z33)</f>
        <v>36</v>
      </c>
      <c r="AB33">
        <f t="shared" si="2"/>
        <v>0</v>
      </c>
    </row>
    <row r="34" spans="2:29" x14ac:dyDescent="0.35">
      <c r="B34" s="48" t="s">
        <v>86</v>
      </c>
      <c r="C34" s="9">
        <v>2023</v>
      </c>
      <c r="D34" s="9">
        <v>6</v>
      </c>
      <c r="E34" s="9">
        <v>75</v>
      </c>
      <c r="F34" s="10">
        <v>22</v>
      </c>
      <c r="G34" s="10">
        <f t="shared" si="10"/>
        <v>20.46</v>
      </c>
      <c r="H34" s="11"/>
      <c r="I34" s="9"/>
      <c r="J34" s="9"/>
      <c r="K34" s="9"/>
      <c r="L34" s="9"/>
      <c r="M34" s="11"/>
      <c r="N34" s="11"/>
      <c r="O34" s="11"/>
      <c r="P34" s="11"/>
      <c r="Q34" s="11"/>
      <c r="R34" s="11"/>
      <c r="S34" s="11"/>
      <c r="T34" s="11"/>
      <c r="U34" s="9"/>
      <c r="V34" s="11"/>
      <c r="W34" s="11">
        <v>60</v>
      </c>
      <c r="X34" s="11"/>
      <c r="Y34" s="11"/>
      <c r="Z34" s="5"/>
      <c r="AA34" s="12">
        <f t="shared" ref="AA34:AA43" si="11">SUM(I34:Z34)</f>
        <v>60</v>
      </c>
      <c r="AB34">
        <f t="shared" si="2"/>
        <v>0</v>
      </c>
    </row>
    <row r="35" spans="2:29" x14ac:dyDescent="0.35">
      <c r="B35" s="48" t="s">
        <v>39</v>
      </c>
      <c r="C35" s="9">
        <v>2023</v>
      </c>
      <c r="D35" s="9">
        <v>6</v>
      </c>
      <c r="E35" s="9">
        <v>75</v>
      </c>
      <c r="F35" s="10">
        <v>68</v>
      </c>
      <c r="G35" s="10">
        <f t="shared" si="10"/>
        <v>63.24</v>
      </c>
      <c r="H35" s="11"/>
      <c r="I35" s="9"/>
      <c r="J35" s="9">
        <v>12</v>
      </c>
      <c r="K35" s="9"/>
      <c r="L35" s="9"/>
      <c r="M35" s="11"/>
      <c r="N35" s="11"/>
      <c r="O35" s="11"/>
      <c r="P35" s="11"/>
      <c r="Q35" s="11"/>
      <c r="R35" s="11">
        <v>12</v>
      </c>
      <c r="S35" s="11"/>
      <c r="T35" s="11"/>
      <c r="U35" s="65">
        <v>36</v>
      </c>
      <c r="V35" s="11">
        <v>36</v>
      </c>
      <c r="W35" s="11">
        <v>72</v>
      </c>
      <c r="X35" s="11"/>
      <c r="Y35" s="11">
        <v>24</v>
      </c>
      <c r="Z35" s="5"/>
      <c r="AA35" s="12">
        <f t="shared" si="11"/>
        <v>192</v>
      </c>
      <c r="AB35">
        <f t="shared" si="2"/>
        <v>48</v>
      </c>
      <c r="AC35">
        <v>48</v>
      </c>
    </row>
    <row r="36" spans="2:29" x14ac:dyDescent="0.35">
      <c r="B36" s="48" t="s">
        <v>40</v>
      </c>
      <c r="C36" s="9">
        <v>2023</v>
      </c>
      <c r="D36" s="9">
        <v>3</v>
      </c>
      <c r="E36" s="9">
        <v>150</v>
      </c>
      <c r="F36" s="10">
        <v>170</v>
      </c>
      <c r="G36" s="10">
        <f t="shared" si="10"/>
        <v>158.1</v>
      </c>
      <c r="H36" s="11"/>
      <c r="I36" s="9"/>
      <c r="J36" s="9"/>
      <c r="K36" s="9"/>
      <c r="L36" s="9"/>
      <c r="M36" s="11"/>
      <c r="N36" s="11"/>
      <c r="O36" s="11"/>
      <c r="P36" s="11"/>
      <c r="Q36" s="11"/>
      <c r="R36" s="11"/>
      <c r="S36" s="11"/>
      <c r="T36" s="11"/>
      <c r="U36" s="9"/>
      <c r="V36" s="11"/>
      <c r="W36" s="11"/>
      <c r="X36" s="11"/>
      <c r="Y36" s="11"/>
      <c r="Z36" s="5"/>
      <c r="AA36" s="12">
        <f t="shared" si="11"/>
        <v>0</v>
      </c>
      <c r="AB36">
        <f t="shared" si="2"/>
        <v>0</v>
      </c>
    </row>
    <row r="37" spans="2:29" x14ac:dyDescent="0.35">
      <c r="B37" s="48" t="s">
        <v>41</v>
      </c>
      <c r="C37" s="9">
        <v>2023</v>
      </c>
      <c r="D37" s="9">
        <v>6</v>
      </c>
      <c r="E37" s="9">
        <v>75</v>
      </c>
      <c r="F37" s="10">
        <v>134</v>
      </c>
      <c r="G37" s="10">
        <f t="shared" si="10"/>
        <v>124.62</v>
      </c>
      <c r="H37" s="11"/>
      <c r="I37" s="9"/>
      <c r="J37" s="9"/>
      <c r="K37" s="9"/>
      <c r="L37" s="9"/>
      <c r="M37" s="11"/>
      <c r="N37" s="11"/>
      <c r="O37" s="11"/>
      <c r="P37" s="11"/>
      <c r="Q37" s="11"/>
      <c r="R37" s="11"/>
      <c r="S37" s="11">
        <v>12</v>
      </c>
      <c r="T37" s="11"/>
      <c r="U37" s="9"/>
      <c r="V37" s="11">
        <v>12</v>
      </c>
      <c r="W37" s="11"/>
      <c r="X37" s="11"/>
      <c r="Y37" s="11"/>
      <c r="Z37" s="5"/>
      <c r="AA37" s="12">
        <f t="shared" si="11"/>
        <v>24</v>
      </c>
      <c r="AB37">
        <f t="shared" si="2"/>
        <v>0</v>
      </c>
    </row>
    <row r="38" spans="2:29" x14ac:dyDescent="0.35">
      <c r="B38" s="48" t="s">
        <v>82</v>
      </c>
      <c r="C38" s="9">
        <v>2023</v>
      </c>
      <c r="D38" s="9">
        <v>6</v>
      </c>
      <c r="E38" s="9">
        <v>75</v>
      </c>
      <c r="F38" s="10">
        <v>68</v>
      </c>
      <c r="G38" s="10">
        <f t="shared" si="10"/>
        <v>63.24</v>
      </c>
      <c r="H38" s="11"/>
      <c r="I38" s="9"/>
      <c r="J38" s="9">
        <v>12</v>
      </c>
      <c r="K38" s="9"/>
      <c r="L38" s="9"/>
      <c r="M38" s="11"/>
      <c r="N38" s="11"/>
      <c r="O38" s="11"/>
      <c r="P38" s="11"/>
      <c r="Q38" s="11"/>
      <c r="R38" s="11"/>
      <c r="S38" s="11"/>
      <c r="T38" s="11"/>
      <c r="U38" s="9"/>
      <c r="V38" s="11"/>
      <c r="W38" s="11"/>
      <c r="X38" s="11"/>
      <c r="Y38" s="11">
        <v>12</v>
      </c>
      <c r="Z38" s="5"/>
      <c r="AA38" s="12">
        <f t="shared" si="11"/>
        <v>24</v>
      </c>
      <c r="AB38">
        <f t="shared" si="2"/>
        <v>24</v>
      </c>
      <c r="AC38">
        <v>24</v>
      </c>
    </row>
    <row r="39" spans="2:29" x14ac:dyDescent="0.35">
      <c r="B39" s="48" t="s">
        <v>83</v>
      </c>
      <c r="C39" s="9">
        <v>2023</v>
      </c>
      <c r="D39" s="9">
        <v>3</v>
      </c>
      <c r="E39" s="9">
        <v>150</v>
      </c>
      <c r="F39" s="10">
        <v>132</v>
      </c>
      <c r="G39" s="10">
        <f>SUM(F39*0.93)</f>
        <v>122.76</v>
      </c>
      <c r="H39" s="11"/>
      <c r="I39" s="9"/>
      <c r="J39" s="9">
        <v>6</v>
      </c>
      <c r="K39" s="9"/>
      <c r="L39" s="9"/>
      <c r="M39" s="11"/>
      <c r="N39" s="11"/>
      <c r="O39" s="11"/>
      <c r="P39" s="11"/>
      <c r="Q39" s="11"/>
      <c r="R39" s="11"/>
      <c r="S39" s="11"/>
      <c r="T39" s="11"/>
      <c r="U39" s="9"/>
      <c r="V39" s="11"/>
      <c r="W39" s="11"/>
      <c r="X39" s="11"/>
      <c r="Y39" s="11"/>
      <c r="Z39" s="5"/>
      <c r="AA39" s="12">
        <f t="shared" si="11"/>
        <v>6</v>
      </c>
      <c r="AB39">
        <f t="shared" si="2"/>
        <v>6</v>
      </c>
      <c r="AC39" s="70">
        <v>6</v>
      </c>
    </row>
    <row r="40" spans="2:29" x14ac:dyDescent="0.35">
      <c r="B40" s="48" t="s">
        <v>42</v>
      </c>
      <c r="C40" s="9">
        <v>2023</v>
      </c>
      <c r="D40" s="9">
        <v>6</v>
      </c>
      <c r="E40" s="9">
        <v>75</v>
      </c>
      <c r="F40" s="10">
        <v>143</v>
      </c>
      <c r="G40" s="10">
        <f t="shared" si="10"/>
        <v>132.99</v>
      </c>
      <c r="H40" s="11"/>
      <c r="I40" s="9"/>
      <c r="J40" s="9"/>
      <c r="K40" s="9"/>
      <c r="L40" s="9"/>
      <c r="M40" s="11"/>
      <c r="N40" s="11"/>
      <c r="O40" s="11"/>
      <c r="P40" s="11"/>
      <c r="Q40" s="11"/>
      <c r="R40" s="11"/>
      <c r="S40" s="11">
        <v>12</v>
      </c>
      <c r="T40" s="11"/>
      <c r="U40" s="9">
        <v>12</v>
      </c>
      <c r="V40" s="11"/>
      <c r="W40" s="11"/>
      <c r="X40" s="11"/>
      <c r="Y40" s="11"/>
      <c r="Z40" s="5"/>
      <c r="AA40" s="12">
        <f t="shared" si="11"/>
        <v>24</v>
      </c>
      <c r="AB40">
        <f t="shared" si="2"/>
        <v>0</v>
      </c>
    </row>
    <row r="41" spans="2:29" x14ac:dyDescent="0.35">
      <c r="B41" s="48" t="s">
        <v>84</v>
      </c>
      <c r="C41" s="9">
        <v>2023</v>
      </c>
      <c r="D41" s="9">
        <v>6</v>
      </c>
      <c r="E41" s="9">
        <v>75</v>
      </c>
      <c r="F41" s="10">
        <v>17</v>
      </c>
      <c r="G41" s="10">
        <f t="shared" si="10"/>
        <v>15.81</v>
      </c>
      <c r="H41" s="11"/>
      <c r="I41" s="9"/>
      <c r="J41" s="9"/>
      <c r="K41" s="9"/>
      <c r="L41" s="9"/>
      <c r="M41" s="11"/>
      <c r="N41" s="11"/>
      <c r="O41" s="11"/>
      <c r="P41" s="11"/>
      <c r="Q41" s="11"/>
      <c r="R41" s="11"/>
      <c r="S41" s="11">
        <v>36</v>
      </c>
      <c r="T41" s="11"/>
      <c r="U41" s="9">
        <v>60</v>
      </c>
      <c r="V41" s="11"/>
      <c r="W41" s="11"/>
      <c r="X41" s="11"/>
      <c r="Y41" s="71">
        <v>24</v>
      </c>
      <c r="Z41" s="5"/>
      <c r="AA41" s="12">
        <f t="shared" si="11"/>
        <v>120</v>
      </c>
      <c r="AB41" s="46">
        <f t="shared" si="2"/>
        <v>24</v>
      </c>
      <c r="AC41">
        <v>0</v>
      </c>
    </row>
    <row r="42" spans="2:29" x14ac:dyDescent="0.35">
      <c r="B42" s="48" t="s">
        <v>85</v>
      </c>
      <c r="C42" s="9">
        <v>2023</v>
      </c>
      <c r="D42" s="9">
        <v>6</v>
      </c>
      <c r="E42" s="9">
        <v>75</v>
      </c>
      <c r="F42" s="10">
        <v>51</v>
      </c>
      <c r="G42" s="10">
        <f t="shared" si="10"/>
        <v>47.43</v>
      </c>
      <c r="H42" s="11"/>
      <c r="I42" s="9"/>
      <c r="J42" s="9"/>
      <c r="K42" s="9"/>
      <c r="L42" s="9"/>
      <c r="M42" s="11"/>
      <c r="N42" s="11"/>
      <c r="O42" s="11"/>
      <c r="P42" s="11"/>
      <c r="Q42" s="11"/>
      <c r="R42" s="11"/>
      <c r="S42" s="11"/>
      <c r="T42" s="11"/>
      <c r="U42" s="9"/>
      <c r="V42" s="11"/>
      <c r="W42" s="11"/>
      <c r="X42" s="11"/>
      <c r="Y42" s="11"/>
      <c r="Z42" s="5"/>
      <c r="AA42" s="12">
        <f t="shared" si="11"/>
        <v>0</v>
      </c>
      <c r="AB42">
        <f t="shared" si="2"/>
        <v>0</v>
      </c>
    </row>
    <row r="43" spans="2:29" x14ac:dyDescent="0.35">
      <c r="B43" s="48"/>
      <c r="C43" s="9"/>
      <c r="D43" s="9"/>
      <c r="E43" s="9"/>
      <c r="F43" s="10"/>
      <c r="G43" s="10">
        <f t="shared" si="10"/>
        <v>0</v>
      </c>
      <c r="H43" s="11"/>
      <c r="I43" s="9"/>
      <c r="J43" s="9"/>
      <c r="K43" s="9"/>
      <c r="L43" s="9"/>
      <c r="M43" s="11"/>
      <c r="N43" s="11"/>
      <c r="O43" s="11"/>
      <c r="P43" s="11"/>
      <c r="Q43" s="11"/>
      <c r="R43" s="11"/>
      <c r="S43" s="11"/>
      <c r="T43" s="11"/>
      <c r="U43" s="9"/>
      <c r="V43" s="11"/>
      <c r="W43" s="11"/>
      <c r="X43" s="11"/>
      <c r="Y43" s="11"/>
      <c r="Z43" s="5"/>
      <c r="AA43" s="12">
        <f t="shared" si="11"/>
        <v>0</v>
      </c>
      <c r="AB43">
        <f t="shared" si="2"/>
        <v>0</v>
      </c>
    </row>
    <row r="44" spans="2:29" x14ac:dyDescent="0.35">
      <c r="F44" s="5"/>
      <c r="G44" s="5"/>
      <c r="AA44" s="16"/>
      <c r="AB44">
        <f t="shared" si="2"/>
        <v>0</v>
      </c>
    </row>
    <row r="45" spans="2:29" x14ac:dyDescent="0.35">
      <c r="B45" s="17" t="s">
        <v>37</v>
      </c>
      <c r="C45" s="11"/>
      <c r="D45" s="11"/>
      <c r="E45" s="11"/>
      <c r="F45" s="10"/>
      <c r="G45" s="10"/>
      <c r="H45" s="11"/>
      <c r="I45" s="17">
        <f>SUM(I33:I43)</f>
        <v>0</v>
      </c>
      <c r="J45" s="17">
        <f>SUM(J33:J43)</f>
        <v>30</v>
      </c>
      <c r="K45" s="17">
        <f t="shared" ref="K45:Y45" si="12">SUM(K33:K43)</f>
        <v>0</v>
      </c>
      <c r="L45" s="17">
        <f t="shared" si="12"/>
        <v>0</v>
      </c>
      <c r="M45" s="17">
        <f t="shared" si="12"/>
        <v>0</v>
      </c>
      <c r="N45" s="17">
        <f t="shared" si="12"/>
        <v>0</v>
      </c>
      <c r="O45" s="17">
        <f t="shared" si="12"/>
        <v>0</v>
      </c>
      <c r="P45" s="17">
        <f t="shared" si="12"/>
        <v>0</v>
      </c>
      <c r="Q45" s="17">
        <f t="shared" si="12"/>
        <v>0</v>
      </c>
      <c r="R45" s="17">
        <f t="shared" si="12"/>
        <v>12</v>
      </c>
      <c r="S45" s="17">
        <f>SUM(S33:S43)</f>
        <v>60</v>
      </c>
      <c r="T45" s="17">
        <f t="shared" si="12"/>
        <v>0</v>
      </c>
      <c r="U45" s="17">
        <f t="shared" si="12"/>
        <v>108</v>
      </c>
      <c r="V45" s="17">
        <f>SUM(V33:V43)</f>
        <v>48</v>
      </c>
      <c r="W45" s="17">
        <f t="shared" si="12"/>
        <v>168</v>
      </c>
      <c r="X45" s="17">
        <f t="shared" si="12"/>
        <v>0</v>
      </c>
      <c r="Y45" s="17">
        <f t="shared" si="12"/>
        <v>60</v>
      </c>
      <c r="Z45" s="11"/>
      <c r="AA45" s="18">
        <f>SUM(AA33:AA43)</f>
        <v>486</v>
      </c>
      <c r="AB45">
        <f t="shared" si="2"/>
        <v>102</v>
      </c>
    </row>
    <row r="46" spans="2:29" x14ac:dyDescent="0.35">
      <c r="B46" s="18" t="s">
        <v>78</v>
      </c>
      <c r="I46" s="56">
        <f>(I33*$F$33+I34*$F$34+I35*$F$35+I36*$F$36+I37*$F$37+I38*$F$38+I39*$F$39+I40*$F$40+I41*$F$41+I42*$F$42)*0.93</f>
        <v>0</v>
      </c>
      <c r="J46" s="52">
        <f t="shared" ref="J46:L46" si="13">J33*$F$33+J34*$F$34+J35*$F$35+J36*$F$36+J37*$F$37+J38*$F$38+J39*$F$39+J40*$F$40+J41*$F$41+J42*$F$42</f>
        <v>2424</v>
      </c>
      <c r="K46" s="52">
        <f t="shared" si="13"/>
        <v>0</v>
      </c>
      <c r="L46" s="52">
        <f t="shared" si="13"/>
        <v>0</v>
      </c>
      <c r="M46" s="52">
        <f t="shared" ref="M46:X46" si="14">M33*$F$33+M34*$F$34+M35*$F$35+M36*$F$36+M37*$F$37+M38*$F$38+M39*$F$39+M40*$F$40+M41*$F$41+M42*$F$42</f>
        <v>0</v>
      </c>
      <c r="N46" s="52">
        <f t="shared" si="14"/>
        <v>0</v>
      </c>
      <c r="O46" s="52">
        <f t="shared" si="14"/>
        <v>0</v>
      </c>
      <c r="P46" s="52">
        <f t="shared" si="14"/>
        <v>0</v>
      </c>
      <c r="Q46" s="52">
        <f t="shared" si="14"/>
        <v>0</v>
      </c>
      <c r="R46" s="52">
        <f t="shared" si="14"/>
        <v>816</v>
      </c>
      <c r="S46" s="52">
        <f t="shared" si="14"/>
        <v>3936</v>
      </c>
      <c r="T46" s="52">
        <f t="shared" si="14"/>
        <v>0</v>
      </c>
      <c r="U46" s="52">
        <f t="shared" si="14"/>
        <v>5184</v>
      </c>
      <c r="V46" s="52">
        <f t="shared" si="14"/>
        <v>4056</v>
      </c>
      <c r="W46" s="52">
        <f t="shared" si="14"/>
        <v>7044</v>
      </c>
      <c r="X46" s="52">
        <f t="shared" si="14"/>
        <v>0</v>
      </c>
      <c r="Y46" s="52">
        <f>Y33*$F$33+Y34*$F$34+Y35*$F$35+Y36*$F$36+Y37*$F$37+Y38*$F$38+Y39*$F$39+Y40*$F$40+Y41*$F$41+Y42*$F$42</f>
        <v>2856</v>
      </c>
      <c r="AA46" s="18">
        <f>SUM(I46:Y46)</f>
        <v>26316</v>
      </c>
      <c r="AB46">
        <f t="shared" si="2"/>
        <v>6096</v>
      </c>
    </row>
    <row r="47" spans="2:29" x14ac:dyDescent="0.35">
      <c r="B47" s="53" t="s">
        <v>37</v>
      </c>
      <c r="I47" s="60">
        <f>I45+I29</f>
        <v>96</v>
      </c>
      <c r="J47" s="60">
        <f t="shared" ref="J47:L47" si="15">J45+J29</f>
        <v>258</v>
      </c>
      <c r="K47" s="60">
        <f t="shared" si="15"/>
        <v>0</v>
      </c>
      <c r="L47" s="60">
        <f t="shared" si="15"/>
        <v>0</v>
      </c>
      <c r="M47" s="60">
        <f t="shared" ref="M47:Y47" si="16">M45+M29</f>
        <v>150</v>
      </c>
      <c r="N47" s="60">
        <f t="shared" si="16"/>
        <v>66</v>
      </c>
      <c r="O47" s="60">
        <f t="shared" si="16"/>
        <v>180</v>
      </c>
      <c r="P47" s="60">
        <f t="shared" si="16"/>
        <v>141</v>
      </c>
      <c r="Q47" s="60">
        <f t="shared" si="16"/>
        <v>231</v>
      </c>
      <c r="R47" s="60">
        <f t="shared" si="16"/>
        <v>96</v>
      </c>
      <c r="S47" s="60">
        <f t="shared" si="16"/>
        <v>204</v>
      </c>
      <c r="T47" s="60">
        <f t="shared" si="16"/>
        <v>174</v>
      </c>
      <c r="U47" s="60">
        <f t="shared" si="16"/>
        <v>492</v>
      </c>
      <c r="V47" s="60">
        <f t="shared" si="16"/>
        <v>459</v>
      </c>
      <c r="W47" s="60">
        <f t="shared" si="16"/>
        <v>414</v>
      </c>
      <c r="X47" s="60">
        <f t="shared" si="16"/>
        <v>984</v>
      </c>
      <c r="Y47" s="60">
        <f t="shared" si="16"/>
        <v>348</v>
      </c>
      <c r="AA47" s="49">
        <f>AA45+AA29</f>
        <v>4293</v>
      </c>
      <c r="AB47">
        <f t="shared" si="2"/>
        <v>1740</v>
      </c>
    </row>
    <row r="48" spans="2:29" x14ac:dyDescent="0.35">
      <c r="B48" s="54" t="s">
        <v>78</v>
      </c>
      <c r="I48" s="57">
        <f>I46+I30</f>
        <v>2544.48</v>
      </c>
      <c r="J48" s="55">
        <f t="shared" ref="J48:L48" si="17">J46+J30</f>
        <v>16848</v>
      </c>
      <c r="K48" s="55">
        <f t="shared" si="17"/>
        <v>0</v>
      </c>
      <c r="L48" s="55">
        <f t="shared" si="17"/>
        <v>0</v>
      </c>
      <c r="M48" s="55">
        <f>M46+M30</f>
        <v>12108</v>
      </c>
      <c r="N48" s="55">
        <f t="shared" ref="N48:Y48" si="18">N46+N30</f>
        <v>15324</v>
      </c>
      <c r="O48" s="55">
        <f t="shared" si="18"/>
        <v>9804</v>
      </c>
      <c r="P48" s="55">
        <f t="shared" si="18"/>
        <v>8352</v>
      </c>
      <c r="Q48" s="55">
        <f t="shared" si="18"/>
        <v>16287</v>
      </c>
      <c r="R48" s="55">
        <f t="shared" si="18"/>
        <v>6735</v>
      </c>
      <c r="S48" s="55">
        <f t="shared" si="18"/>
        <v>16194</v>
      </c>
      <c r="T48" s="55">
        <f t="shared" si="18"/>
        <v>9909</v>
      </c>
      <c r="U48" s="55">
        <f t="shared" si="18"/>
        <v>32292</v>
      </c>
      <c r="V48" s="55">
        <f t="shared" si="18"/>
        <v>35064</v>
      </c>
      <c r="W48" s="55">
        <f t="shared" si="18"/>
        <v>27840</v>
      </c>
      <c r="X48" s="55">
        <f t="shared" si="18"/>
        <v>54888</v>
      </c>
      <c r="Y48" s="55">
        <f t="shared" si="18"/>
        <v>32616</v>
      </c>
      <c r="AA48" s="57">
        <f>SUM(I48:Y48)</f>
        <v>296805.48</v>
      </c>
    </row>
    <row r="49" spans="1:27" x14ac:dyDescent="0.35">
      <c r="A49" s="19" t="s">
        <v>43</v>
      </c>
      <c r="B49" s="19"/>
      <c r="C49" s="19" t="s">
        <v>44</v>
      </c>
      <c r="D49" s="19" t="s">
        <v>45</v>
      </c>
      <c r="E49" s="19"/>
      <c r="F49" s="20" t="s">
        <v>46</v>
      </c>
      <c r="G49" s="20" t="s">
        <v>46</v>
      </c>
      <c r="AA49" s="59" t="s">
        <v>89</v>
      </c>
    </row>
    <row r="50" spans="1:27" x14ac:dyDescent="0.35">
      <c r="B50" s="21" t="s">
        <v>47</v>
      </c>
    </row>
    <row r="51" spans="1:27" x14ac:dyDescent="0.35">
      <c r="A51" s="11"/>
      <c r="B51" s="11" t="s">
        <v>16</v>
      </c>
      <c r="C51" s="11">
        <f>U29</f>
        <v>384</v>
      </c>
      <c r="D51" s="11">
        <f>C51/6</f>
        <v>64</v>
      </c>
      <c r="E51" s="11"/>
      <c r="F51" s="22">
        <f>U30</f>
        <v>27108</v>
      </c>
      <c r="G51" s="10"/>
    </row>
    <row r="52" spans="1:27" x14ac:dyDescent="0.35">
      <c r="A52" s="11"/>
      <c r="B52" s="11" t="s">
        <v>17</v>
      </c>
      <c r="C52" s="11">
        <f>V29</f>
        <v>411</v>
      </c>
      <c r="D52" s="11">
        <f t="shared" ref="D52:D63" si="19">C52/6</f>
        <v>68.5</v>
      </c>
      <c r="E52" s="11"/>
      <c r="F52" s="10">
        <f>V30</f>
        <v>31008</v>
      </c>
      <c r="G52" s="10"/>
    </row>
    <row r="53" spans="1:27" x14ac:dyDescent="0.35">
      <c r="A53" s="11"/>
      <c r="B53" s="11" t="s">
        <v>18</v>
      </c>
      <c r="C53" s="11">
        <f>W29</f>
        <v>246</v>
      </c>
      <c r="D53" s="11">
        <f t="shared" si="19"/>
        <v>41</v>
      </c>
      <c r="E53" s="11"/>
      <c r="F53" s="10">
        <f>W30</f>
        <v>20796</v>
      </c>
      <c r="G53" s="22"/>
    </row>
    <row r="54" spans="1:27" x14ac:dyDescent="0.35">
      <c r="A54" s="11"/>
      <c r="B54" s="11" t="s">
        <v>7</v>
      </c>
      <c r="C54" s="11">
        <f>M29</f>
        <v>150</v>
      </c>
      <c r="D54" s="11">
        <f t="shared" si="19"/>
        <v>25</v>
      </c>
      <c r="E54" s="11"/>
      <c r="F54" s="10">
        <f>M30</f>
        <v>12108</v>
      </c>
      <c r="G54" s="10"/>
    </row>
    <row r="55" spans="1:27" x14ac:dyDescent="0.35">
      <c r="A55" s="11"/>
      <c r="B55" s="11" t="s">
        <v>8</v>
      </c>
      <c r="C55" s="11">
        <f>N29</f>
        <v>66</v>
      </c>
      <c r="D55" s="11">
        <f t="shared" si="19"/>
        <v>11</v>
      </c>
      <c r="E55" s="11"/>
      <c r="F55" s="22">
        <f>N30</f>
        <v>15324</v>
      </c>
      <c r="G55" s="10"/>
    </row>
    <row r="56" spans="1:27" x14ac:dyDescent="0.35">
      <c r="A56" s="11"/>
      <c r="B56" s="11" t="s">
        <v>9</v>
      </c>
      <c r="C56" s="11">
        <f>O29</f>
        <v>180</v>
      </c>
      <c r="D56" s="11">
        <f t="shared" si="19"/>
        <v>30</v>
      </c>
      <c r="E56" s="11"/>
      <c r="F56" s="10">
        <f>O30</f>
        <v>9804</v>
      </c>
      <c r="G56" s="22"/>
    </row>
    <row r="57" spans="1:27" x14ac:dyDescent="0.35">
      <c r="A57" s="11"/>
      <c r="B57" s="11" t="s">
        <v>59</v>
      </c>
      <c r="C57" s="11">
        <f>X29</f>
        <v>984</v>
      </c>
      <c r="D57" s="11">
        <f t="shared" si="19"/>
        <v>164</v>
      </c>
      <c r="E57" s="11"/>
      <c r="F57" s="10">
        <f>X30</f>
        <v>54888</v>
      </c>
      <c r="G57" s="10"/>
    </row>
    <row r="58" spans="1:27" x14ac:dyDescent="0.35">
      <c r="A58" s="11"/>
      <c r="B58" s="11" t="s">
        <v>10</v>
      </c>
      <c r="C58" s="11">
        <f>P29</f>
        <v>141</v>
      </c>
      <c r="D58" s="11">
        <f t="shared" si="19"/>
        <v>23.5</v>
      </c>
      <c r="E58" s="11"/>
      <c r="F58" s="10">
        <f>P30</f>
        <v>8352</v>
      </c>
      <c r="G58" s="10"/>
    </row>
    <row r="59" spans="1:27" x14ac:dyDescent="0.35">
      <c r="A59" s="11"/>
      <c r="B59" s="11" t="s">
        <v>20</v>
      </c>
      <c r="C59" s="11">
        <f>Y29</f>
        <v>288</v>
      </c>
      <c r="D59" s="11">
        <f t="shared" si="19"/>
        <v>48</v>
      </c>
      <c r="E59" s="11"/>
      <c r="F59" s="22">
        <f>Y30</f>
        <v>29760</v>
      </c>
      <c r="G59" s="10"/>
    </row>
    <row r="60" spans="1:27" x14ac:dyDescent="0.35">
      <c r="A60" s="11"/>
      <c r="B60" s="11" t="s">
        <v>11</v>
      </c>
      <c r="C60" s="11">
        <f>Q29</f>
        <v>231</v>
      </c>
      <c r="D60" s="11">
        <f t="shared" si="19"/>
        <v>38.5</v>
      </c>
      <c r="E60" s="11"/>
      <c r="F60" s="10">
        <f>Q30</f>
        <v>16287</v>
      </c>
      <c r="G60" s="10"/>
    </row>
    <row r="61" spans="1:27" x14ac:dyDescent="0.35">
      <c r="A61" s="11"/>
      <c r="B61" s="11" t="s">
        <v>12</v>
      </c>
      <c r="C61" s="11">
        <f>R29</f>
        <v>84</v>
      </c>
      <c r="D61" s="11">
        <f t="shared" si="19"/>
        <v>14</v>
      </c>
      <c r="E61" s="11"/>
      <c r="F61" s="10">
        <f>R30</f>
        <v>5919</v>
      </c>
      <c r="G61" s="10"/>
    </row>
    <row r="62" spans="1:27" x14ac:dyDescent="0.35">
      <c r="A62" s="11"/>
      <c r="B62" s="11" t="s">
        <v>13</v>
      </c>
      <c r="C62" s="11">
        <f>S29</f>
        <v>144</v>
      </c>
      <c r="D62" s="11">
        <f t="shared" si="19"/>
        <v>24</v>
      </c>
      <c r="E62" s="11"/>
      <c r="F62" s="22">
        <f>S30</f>
        <v>12258</v>
      </c>
      <c r="G62" s="10"/>
    </row>
    <row r="63" spans="1:27" x14ac:dyDescent="0.35">
      <c r="A63" s="11"/>
      <c r="B63" s="11" t="s">
        <v>14</v>
      </c>
      <c r="C63" s="11">
        <f>T29</f>
        <v>174</v>
      </c>
      <c r="D63" s="11">
        <f t="shared" si="19"/>
        <v>29</v>
      </c>
      <c r="E63" s="11"/>
      <c r="F63" s="10">
        <f>T30</f>
        <v>9909</v>
      </c>
      <c r="G63" s="10"/>
    </row>
    <row r="64" spans="1:27" x14ac:dyDescent="0.35">
      <c r="B64" t="s">
        <v>95</v>
      </c>
      <c r="C64">
        <f>J29</f>
        <v>228</v>
      </c>
      <c r="D64">
        <f>C64/6</f>
        <v>38</v>
      </c>
      <c r="F64" s="5">
        <f>J30</f>
        <v>14424</v>
      </c>
      <c r="G64" s="5"/>
    </row>
    <row r="65" spans="1:21" x14ac:dyDescent="0.35">
      <c r="B65" s="23" t="s">
        <v>97</v>
      </c>
      <c r="C65" s="23">
        <f>SUM(C51:C63)</f>
        <v>3483</v>
      </c>
      <c r="D65" s="23">
        <f>SUM(D51:D64)</f>
        <v>618.5</v>
      </c>
      <c r="E65" s="23"/>
      <c r="F65" s="24">
        <f>SUM(F51:F64)</f>
        <v>267945</v>
      </c>
      <c r="G65" s="24">
        <f>SUM(G51:G63)</f>
        <v>0</v>
      </c>
    </row>
    <row r="66" spans="1:21" x14ac:dyDescent="0.35">
      <c r="F66" s="5"/>
      <c r="G66" s="5"/>
    </row>
    <row r="67" spans="1:21" x14ac:dyDescent="0.35">
      <c r="B67" s="4" t="s">
        <v>48</v>
      </c>
      <c r="F67" s="5"/>
      <c r="G67" s="5"/>
    </row>
    <row r="68" spans="1:21" x14ac:dyDescent="0.35">
      <c r="A68" s="11"/>
      <c r="B68" s="11" t="s">
        <v>16</v>
      </c>
      <c r="C68" s="11">
        <f>U45</f>
        <v>108</v>
      </c>
      <c r="D68" s="11">
        <f>C68/6</f>
        <v>18</v>
      </c>
      <c r="E68" s="11"/>
      <c r="F68" s="22">
        <f>U46</f>
        <v>5184</v>
      </c>
      <c r="G68" s="10"/>
    </row>
    <row r="69" spans="1:21" x14ac:dyDescent="0.35">
      <c r="A69" s="11"/>
      <c r="B69" s="11" t="s">
        <v>17</v>
      </c>
      <c r="C69" s="11">
        <f>V45</f>
        <v>48</v>
      </c>
      <c r="D69" s="11">
        <f t="shared" ref="D69:D79" si="20">C69/6</f>
        <v>8</v>
      </c>
      <c r="E69" s="11"/>
      <c r="F69" s="10">
        <f>V46</f>
        <v>4056</v>
      </c>
      <c r="G69" s="10"/>
    </row>
    <row r="70" spans="1:21" x14ac:dyDescent="0.35">
      <c r="A70" s="11"/>
      <c r="B70" s="11" t="s">
        <v>18</v>
      </c>
      <c r="C70" s="11">
        <f>W45</f>
        <v>168</v>
      </c>
      <c r="D70" s="11">
        <f t="shared" si="20"/>
        <v>28</v>
      </c>
      <c r="E70" s="11"/>
      <c r="F70" s="10">
        <f>W46</f>
        <v>7044</v>
      </c>
      <c r="G70" s="10"/>
    </row>
    <row r="71" spans="1:21" x14ac:dyDescent="0.35">
      <c r="A71" s="11"/>
      <c r="B71" s="11" t="s">
        <v>7</v>
      </c>
      <c r="C71" s="11"/>
      <c r="D71" s="11">
        <f t="shared" si="20"/>
        <v>0</v>
      </c>
      <c r="E71" s="11"/>
      <c r="F71" s="10">
        <f>M46</f>
        <v>0</v>
      </c>
      <c r="G71" s="10"/>
    </row>
    <row r="72" spans="1:21" x14ac:dyDescent="0.35">
      <c r="A72" s="11"/>
      <c r="B72" s="11" t="s">
        <v>8</v>
      </c>
      <c r="C72" s="11"/>
      <c r="D72" s="11">
        <f t="shared" si="20"/>
        <v>0</v>
      </c>
      <c r="E72" s="11"/>
      <c r="F72" s="10">
        <f>N46</f>
        <v>0</v>
      </c>
      <c r="G72" s="10"/>
    </row>
    <row r="73" spans="1:21" x14ac:dyDescent="0.35">
      <c r="A73" s="11"/>
      <c r="B73" s="11" t="s">
        <v>9</v>
      </c>
      <c r="C73" s="11"/>
      <c r="D73" s="11">
        <f t="shared" si="20"/>
        <v>0</v>
      </c>
      <c r="E73" s="11"/>
      <c r="F73" s="10">
        <f>O46</f>
        <v>0</v>
      </c>
      <c r="G73" s="10"/>
    </row>
    <row r="74" spans="1:21" x14ac:dyDescent="0.35">
      <c r="A74" s="11"/>
      <c r="B74" s="11" t="s">
        <v>59</v>
      </c>
      <c r="C74" s="11"/>
      <c r="D74" s="11"/>
      <c r="E74" s="11"/>
      <c r="F74" s="10">
        <f>X46</f>
        <v>0</v>
      </c>
      <c r="G74" s="10"/>
    </row>
    <row r="75" spans="1:21" x14ac:dyDescent="0.35">
      <c r="A75" s="11"/>
      <c r="B75" s="11" t="s">
        <v>10</v>
      </c>
      <c r="C75" s="11"/>
      <c r="D75" s="11">
        <f t="shared" si="20"/>
        <v>0</v>
      </c>
      <c r="E75" s="11"/>
      <c r="F75" s="10">
        <f>P46</f>
        <v>0</v>
      </c>
      <c r="G75" s="10"/>
    </row>
    <row r="76" spans="1:21" x14ac:dyDescent="0.35">
      <c r="A76" s="11"/>
      <c r="B76" s="11" t="s">
        <v>20</v>
      </c>
      <c r="C76" s="11">
        <f>Y45</f>
        <v>60</v>
      </c>
      <c r="D76" s="11">
        <f t="shared" si="20"/>
        <v>10</v>
      </c>
      <c r="E76" s="11"/>
      <c r="F76" s="10">
        <f>Y46</f>
        <v>2856</v>
      </c>
      <c r="G76" s="10"/>
      <c r="U76" t="s">
        <v>79</v>
      </c>
    </row>
    <row r="77" spans="1:21" x14ac:dyDescent="0.35">
      <c r="A77" s="11"/>
      <c r="B77" s="11" t="s">
        <v>11</v>
      </c>
      <c r="C77" s="11"/>
      <c r="D77" s="11">
        <f t="shared" si="20"/>
        <v>0</v>
      </c>
      <c r="E77" s="11"/>
      <c r="F77" s="10">
        <f>Q46</f>
        <v>0</v>
      </c>
      <c r="G77" s="10"/>
    </row>
    <row r="78" spans="1:21" x14ac:dyDescent="0.35">
      <c r="A78" s="11"/>
      <c r="B78" t="s">
        <v>77</v>
      </c>
      <c r="C78" s="11">
        <f>R45</f>
        <v>12</v>
      </c>
      <c r="D78" s="11"/>
      <c r="E78" s="11"/>
      <c r="F78" s="5">
        <f>R46</f>
        <v>816</v>
      </c>
      <c r="G78" s="10"/>
    </row>
    <row r="79" spans="1:21" x14ac:dyDescent="0.35">
      <c r="A79" s="11"/>
      <c r="B79" s="11" t="s">
        <v>13</v>
      </c>
      <c r="C79" s="11">
        <f>S45</f>
        <v>60</v>
      </c>
      <c r="D79" s="11">
        <f t="shared" si="20"/>
        <v>10</v>
      </c>
      <c r="E79" s="11"/>
      <c r="F79" s="10">
        <f>S46</f>
        <v>3936</v>
      </c>
      <c r="G79" s="10"/>
    </row>
    <row r="80" spans="1:21" x14ac:dyDescent="0.35">
      <c r="B80" s="11" t="s">
        <v>14</v>
      </c>
      <c r="C80" s="11"/>
      <c r="D80" s="11"/>
      <c r="E80" s="11"/>
      <c r="F80" s="58">
        <f>T46</f>
        <v>0</v>
      </c>
      <c r="G80" s="10"/>
    </row>
    <row r="81" spans="1:7" x14ac:dyDescent="0.35">
      <c r="B81" s="11" t="s">
        <v>95</v>
      </c>
      <c r="C81" s="11">
        <f>J45</f>
        <v>30</v>
      </c>
      <c r="D81" s="11">
        <f>C81/6</f>
        <v>5</v>
      </c>
      <c r="E81" s="11"/>
      <c r="F81" s="58">
        <f>J46</f>
        <v>2424</v>
      </c>
      <c r="G81" s="10"/>
    </row>
    <row r="82" spans="1:7" x14ac:dyDescent="0.35">
      <c r="B82" s="23" t="s">
        <v>98</v>
      </c>
      <c r="C82" s="23">
        <f>SUM(C68:C81)</f>
        <v>486</v>
      </c>
      <c r="D82" s="23">
        <f>SUM(D68:D81)</f>
        <v>79</v>
      </c>
      <c r="E82" s="23"/>
      <c r="F82" s="24">
        <f>SUM(F68:F81)</f>
        <v>26316</v>
      </c>
      <c r="G82" s="24">
        <f>SUM(G68:G79)</f>
        <v>0</v>
      </c>
    </row>
    <row r="83" spans="1:7" x14ac:dyDescent="0.35">
      <c r="F83" s="5"/>
    </row>
    <row r="84" spans="1:7" x14ac:dyDescent="0.35">
      <c r="A84" t="s">
        <v>49</v>
      </c>
      <c r="B84" s="25" t="s">
        <v>50</v>
      </c>
      <c r="C84" s="19" t="s">
        <v>44</v>
      </c>
      <c r="D84" s="19" t="s">
        <v>45</v>
      </c>
      <c r="E84" s="19"/>
      <c r="F84" s="20" t="s">
        <v>46</v>
      </c>
      <c r="G84" s="20" t="s">
        <v>99</v>
      </c>
    </row>
    <row r="85" spans="1:7" x14ac:dyDescent="0.35">
      <c r="A85" t="s">
        <v>51</v>
      </c>
      <c r="B85" s="11" t="s">
        <v>16</v>
      </c>
      <c r="C85" s="11">
        <v>504</v>
      </c>
      <c r="D85" s="11">
        <f>C85/6</f>
        <v>84</v>
      </c>
      <c r="E85" s="11"/>
      <c r="F85" s="10">
        <f t="shared" ref="F85:F97" si="21">F51+F68</f>
        <v>32292</v>
      </c>
      <c r="G85" s="10" t="s">
        <v>100</v>
      </c>
    </row>
    <row r="86" spans="1:7" x14ac:dyDescent="0.35">
      <c r="B86" s="11" t="s">
        <v>17</v>
      </c>
      <c r="C86" s="11">
        <v>405</v>
      </c>
      <c r="D86" s="11">
        <f t="shared" ref="D86:D97" si="22">C86/6</f>
        <v>67.5</v>
      </c>
      <c r="E86" s="11"/>
      <c r="F86" s="10">
        <f t="shared" si="21"/>
        <v>35064</v>
      </c>
      <c r="G86" s="10"/>
    </row>
    <row r="87" spans="1:7" x14ac:dyDescent="0.35">
      <c r="A87" t="s">
        <v>51</v>
      </c>
      <c r="B87" s="11" t="s">
        <v>18</v>
      </c>
      <c r="C87" s="11">
        <v>342</v>
      </c>
      <c r="D87" s="11">
        <f t="shared" si="22"/>
        <v>57</v>
      </c>
      <c r="E87" s="11"/>
      <c r="F87" s="10">
        <f t="shared" si="21"/>
        <v>27840</v>
      </c>
      <c r="G87" s="22"/>
    </row>
    <row r="88" spans="1:7" x14ac:dyDescent="0.35">
      <c r="A88" t="s">
        <v>51</v>
      </c>
      <c r="B88" s="11" t="s">
        <v>7</v>
      </c>
      <c r="C88" s="11">
        <v>87</v>
      </c>
      <c r="D88" s="11">
        <f t="shared" si="22"/>
        <v>14.5</v>
      </c>
      <c r="E88" s="11"/>
      <c r="F88" s="10">
        <f t="shared" si="21"/>
        <v>12108</v>
      </c>
      <c r="G88" s="10"/>
    </row>
    <row r="89" spans="1:7" x14ac:dyDescent="0.35">
      <c r="A89" t="s">
        <v>51</v>
      </c>
      <c r="B89" s="11" t="s">
        <v>8</v>
      </c>
      <c r="C89" s="11">
        <v>42</v>
      </c>
      <c r="D89" s="11">
        <f t="shared" si="22"/>
        <v>7</v>
      </c>
      <c r="E89" s="11"/>
      <c r="F89" s="10">
        <f t="shared" si="21"/>
        <v>15324</v>
      </c>
      <c r="G89" s="10"/>
    </row>
    <row r="90" spans="1:7" x14ac:dyDescent="0.35">
      <c r="A90" t="s">
        <v>52</v>
      </c>
      <c r="B90" s="11" t="s">
        <v>9</v>
      </c>
      <c r="C90" s="11">
        <v>288</v>
      </c>
      <c r="D90" s="11">
        <f t="shared" si="22"/>
        <v>48</v>
      </c>
      <c r="E90" s="11"/>
      <c r="F90" s="10">
        <f t="shared" si="21"/>
        <v>9804</v>
      </c>
      <c r="G90" s="22"/>
    </row>
    <row r="91" spans="1:7" x14ac:dyDescent="0.35">
      <c r="A91" t="s">
        <v>51</v>
      </c>
      <c r="B91" s="11" t="s">
        <v>60</v>
      </c>
      <c r="C91" s="11">
        <v>852</v>
      </c>
      <c r="D91" s="11">
        <f t="shared" si="22"/>
        <v>142</v>
      </c>
      <c r="E91" s="11"/>
      <c r="F91" s="10">
        <f t="shared" si="21"/>
        <v>54888</v>
      </c>
      <c r="G91" s="10"/>
    </row>
    <row r="92" spans="1:7" x14ac:dyDescent="0.35">
      <c r="A92" t="s">
        <v>51</v>
      </c>
      <c r="B92" s="11" t="s">
        <v>10</v>
      </c>
      <c r="C92" s="11">
        <v>141</v>
      </c>
      <c r="D92" s="11">
        <f t="shared" si="22"/>
        <v>23.5</v>
      </c>
      <c r="E92" s="11"/>
      <c r="F92" s="10">
        <f t="shared" si="21"/>
        <v>8352</v>
      </c>
      <c r="G92" s="10"/>
    </row>
    <row r="93" spans="1:7" x14ac:dyDescent="0.35">
      <c r="A93" t="s">
        <v>51</v>
      </c>
      <c r="B93" s="11" t="s">
        <v>20</v>
      </c>
      <c r="C93" s="11">
        <v>240</v>
      </c>
      <c r="D93" s="11">
        <f t="shared" si="22"/>
        <v>40</v>
      </c>
      <c r="E93" s="11"/>
      <c r="F93" s="10">
        <f t="shared" si="21"/>
        <v>32616</v>
      </c>
      <c r="G93" s="10"/>
    </row>
    <row r="94" spans="1:7" x14ac:dyDescent="0.35">
      <c r="A94" t="s">
        <v>51</v>
      </c>
      <c r="B94" s="11" t="s">
        <v>11</v>
      </c>
      <c r="C94" s="11">
        <v>213</v>
      </c>
      <c r="D94" s="11">
        <f t="shared" si="22"/>
        <v>35.5</v>
      </c>
      <c r="E94" s="11"/>
      <c r="F94" s="10">
        <f t="shared" si="21"/>
        <v>16287</v>
      </c>
      <c r="G94" s="10"/>
    </row>
    <row r="95" spans="1:7" x14ac:dyDescent="0.35">
      <c r="A95" t="s">
        <v>51</v>
      </c>
      <c r="B95" s="11" t="s">
        <v>12</v>
      </c>
      <c r="C95" s="11">
        <v>150</v>
      </c>
      <c r="D95" s="11">
        <f t="shared" si="22"/>
        <v>25</v>
      </c>
      <c r="E95" s="11"/>
      <c r="F95" s="10">
        <f t="shared" si="21"/>
        <v>6735</v>
      </c>
      <c r="G95" s="10"/>
    </row>
    <row r="96" spans="1:7" x14ac:dyDescent="0.35">
      <c r="A96" t="s">
        <v>51</v>
      </c>
      <c r="B96" s="11" t="s">
        <v>13</v>
      </c>
      <c r="C96" s="11">
        <v>135</v>
      </c>
      <c r="D96" s="11">
        <f t="shared" si="22"/>
        <v>22.5</v>
      </c>
      <c r="E96" s="11"/>
      <c r="F96" s="10">
        <f t="shared" si="21"/>
        <v>16194</v>
      </c>
      <c r="G96" s="10"/>
    </row>
    <row r="97" spans="1:7" x14ac:dyDescent="0.35">
      <c r="A97" t="s">
        <v>51</v>
      </c>
      <c r="B97" s="11" t="s">
        <v>14</v>
      </c>
      <c r="C97" s="11">
        <v>156</v>
      </c>
      <c r="D97" s="11">
        <f t="shared" si="22"/>
        <v>26</v>
      </c>
      <c r="E97" s="11"/>
      <c r="F97" s="10">
        <f t="shared" si="21"/>
        <v>9909</v>
      </c>
      <c r="G97" s="10"/>
    </row>
    <row r="98" spans="1:7" x14ac:dyDescent="0.35">
      <c r="A98" t="s">
        <v>101</v>
      </c>
      <c r="B98" t="s">
        <v>95</v>
      </c>
      <c r="C98">
        <f>J47</f>
        <v>258</v>
      </c>
      <c r="D98">
        <f>C98/6</f>
        <v>43</v>
      </c>
      <c r="F98" s="10">
        <f>J48</f>
        <v>16848</v>
      </c>
      <c r="G98" s="70" t="s">
        <v>102</v>
      </c>
    </row>
    <row r="99" spans="1:7" x14ac:dyDescent="0.35">
      <c r="B99" s="23" t="s">
        <v>53</v>
      </c>
      <c r="C99" s="23">
        <f>SUM(C85:C98)</f>
        <v>3813</v>
      </c>
      <c r="D99" s="23">
        <f t="shared" ref="D99:F99" si="23">SUM(D85:D98)</f>
        <v>635.5</v>
      </c>
      <c r="E99" s="23">
        <f t="shared" si="23"/>
        <v>0</v>
      </c>
      <c r="F99" s="69">
        <f t="shared" si="23"/>
        <v>294261</v>
      </c>
      <c r="G99" s="24">
        <f>SUM(G85:G97)</f>
        <v>0</v>
      </c>
    </row>
    <row r="101" spans="1:7" x14ac:dyDescent="0.35">
      <c r="F101" s="5"/>
    </row>
  </sheetData>
  <conditionalFormatting sqref="A5:A8 A10:A12">
    <cfRule type="expression" dxfId="0" priority="1">
      <formula>ISERROR($E5)</formula>
    </cfRule>
  </conditionalFormatting>
  <pageMargins left="0.7" right="0.7" top="0.75" bottom="0.75" header="0.3" footer="0.3"/>
  <pageSetup paperSize="8" scale="47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D2351-728A-4E0B-A01E-2D27BF9134B3}">
  <dimension ref="A2:O25"/>
  <sheetViews>
    <sheetView zoomScale="80" zoomScaleNormal="80" workbookViewId="0">
      <selection activeCell="R36" sqref="R36"/>
    </sheetView>
  </sheetViews>
  <sheetFormatPr baseColWidth="10" defaultColWidth="8.7265625" defaultRowHeight="14.5" x14ac:dyDescent="0.35"/>
  <cols>
    <col min="1" max="1" width="17.90625" bestFit="1" customWidth="1"/>
    <col min="2" max="2" width="11.36328125" bestFit="1" customWidth="1"/>
    <col min="3" max="3" width="9.36328125" bestFit="1" customWidth="1"/>
    <col min="4" max="5" width="11.36328125" bestFit="1" customWidth="1"/>
    <col min="6" max="6" width="9.36328125" bestFit="1" customWidth="1"/>
    <col min="7" max="10" width="11.36328125" bestFit="1" customWidth="1"/>
    <col min="11" max="11" width="9.36328125" bestFit="1" customWidth="1"/>
    <col min="12" max="13" width="11.36328125" bestFit="1" customWidth="1"/>
    <col min="14" max="14" width="9.36328125" bestFit="1" customWidth="1"/>
    <col min="15" max="15" width="11.36328125" bestFit="1" customWidth="1"/>
  </cols>
  <sheetData>
    <row r="2" spans="1:15" ht="142.5" x14ac:dyDescent="0.35">
      <c r="B2" s="31" t="s">
        <v>7</v>
      </c>
      <c r="C2" s="35" t="s">
        <v>8</v>
      </c>
      <c r="D2" s="31" t="s">
        <v>9</v>
      </c>
      <c r="E2" s="35" t="s">
        <v>10</v>
      </c>
      <c r="F2" s="35" t="s">
        <v>11</v>
      </c>
      <c r="G2" s="35" t="s">
        <v>12</v>
      </c>
      <c r="H2" s="31" t="s">
        <v>13</v>
      </c>
      <c r="I2" s="35" t="s">
        <v>14</v>
      </c>
      <c r="J2" s="31" t="s">
        <v>15</v>
      </c>
      <c r="K2" s="38" t="s">
        <v>16</v>
      </c>
      <c r="L2" s="38" t="s">
        <v>17</v>
      </c>
      <c r="M2" s="38" t="s">
        <v>18</v>
      </c>
      <c r="N2" s="38" t="s">
        <v>19</v>
      </c>
      <c r="O2" s="31" t="s">
        <v>20</v>
      </c>
    </row>
    <row r="3" spans="1:15" x14ac:dyDescent="0.35">
      <c r="A3" s="32"/>
      <c r="B3" s="32"/>
      <c r="C3" s="36"/>
      <c r="D3" s="32"/>
      <c r="E3" s="36"/>
      <c r="F3" s="36"/>
      <c r="G3" s="36"/>
      <c r="H3" s="32"/>
      <c r="I3" s="36"/>
      <c r="J3" s="32"/>
      <c r="K3" s="39"/>
      <c r="L3" s="39"/>
      <c r="M3" s="39"/>
      <c r="N3" s="39"/>
      <c r="O3" s="32"/>
    </row>
    <row r="4" spans="1:15" s="15" customFormat="1" x14ac:dyDescent="0.35">
      <c r="A4" s="33" t="s">
        <v>63</v>
      </c>
      <c r="B4" s="41" t="s">
        <v>66</v>
      </c>
      <c r="C4" s="37" t="s">
        <v>66</v>
      </c>
      <c r="D4" s="34" t="s">
        <v>65</v>
      </c>
      <c r="E4" s="37" t="s">
        <v>66</v>
      </c>
      <c r="F4" s="37" t="s">
        <v>66</v>
      </c>
      <c r="G4" s="37" t="s">
        <v>66</v>
      </c>
      <c r="H4" s="41" t="s">
        <v>66</v>
      </c>
      <c r="I4" s="37" t="s">
        <v>66</v>
      </c>
      <c r="J4" s="34" t="s">
        <v>65</v>
      </c>
      <c r="K4" s="40" t="s">
        <v>66</v>
      </c>
      <c r="L4" s="40" t="s">
        <v>66</v>
      </c>
      <c r="M4" s="40" t="s">
        <v>66</v>
      </c>
      <c r="N4" s="40" t="s">
        <v>66</v>
      </c>
      <c r="O4" s="41" t="s">
        <v>66</v>
      </c>
    </row>
    <row r="5" spans="1:15" s="15" customFormat="1" x14ac:dyDescent="0.35">
      <c r="A5" s="33" t="s">
        <v>64</v>
      </c>
      <c r="B5" s="34" t="s">
        <v>65</v>
      </c>
      <c r="C5" s="37" t="s">
        <v>67</v>
      </c>
      <c r="D5" s="40" t="s">
        <v>68</v>
      </c>
      <c r="E5" s="37" t="s">
        <v>66</v>
      </c>
      <c r="F5" s="37" t="s">
        <v>67</v>
      </c>
      <c r="G5" s="37" t="s">
        <v>67</v>
      </c>
      <c r="H5" s="34" t="s">
        <v>65</v>
      </c>
      <c r="I5" s="37" t="s">
        <v>67</v>
      </c>
      <c r="J5" s="40" t="s">
        <v>68</v>
      </c>
      <c r="K5" s="40" t="s">
        <v>68</v>
      </c>
      <c r="L5" s="40" t="s">
        <v>68</v>
      </c>
      <c r="M5" s="40" t="s">
        <v>68</v>
      </c>
      <c r="N5" s="40" t="s">
        <v>68</v>
      </c>
      <c r="O5" s="34" t="s">
        <v>65</v>
      </c>
    </row>
    <row r="7" spans="1:15" x14ac:dyDescent="0.35">
      <c r="D7" t="s">
        <v>69</v>
      </c>
    </row>
    <row r="11" spans="1:15" x14ac:dyDescent="0.35">
      <c r="A11" s="32"/>
      <c r="B11" s="44" t="s">
        <v>63</v>
      </c>
      <c r="C11" s="44" t="s">
        <v>64</v>
      </c>
      <c r="D11" s="44" t="s">
        <v>74</v>
      </c>
    </row>
    <row r="12" spans="1:15" x14ac:dyDescent="0.35">
      <c r="A12" s="44" t="s">
        <v>7</v>
      </c>
      <c r="B12" s="32" t="s">
        <v>66</v>
      </c>
      <c r="C12" s="32" t="s">
        <v>75</v>
      </c>
      <c r="D12" s="32" t="s">
        <v>75</v>
      </c>
    </row>
    <row r="13" spans="1:15" x14ac:dyDescent="0.35">
      <c r="A13" s="44" t="s">
        <v>71</v>
      </c>
      <c r="B13" s="32" t="s">
        <v>66</v>
      </c>
      <c r="C13" s="32" t="s">
        <v>67</v>
      </c>
      <c r="D13" s="32" t="s">
        <v>75</v>
      </c>
    </row>
    <row r="14" spans="1:15" x14ac:dyDescent="0.35">
      <c r="A14" s="44" t="s">
        <v>9</v>
      </c>
      <c r="B14" s="32" t="s">
        <v>69</v>
      </c>
      <c r="C14" s="32" t="s">
        <v>68</v>
      </c>
      <c r="D14" s="32" t="s">
        <v>75</v>
      </c>
    </row>
    <row r="15" spans="1:15" x14ac:dyDescent="0.35">
      <c r="A15" s="44" t="s">
        <v>10</v>
      </c>
      <c r="B15" s="32" t="s">
        <v>66</v>
      </c>
      <c r="C15" s="32" t="s">
        <v>67</v>
      </c>
      <c r="D15" s="32" t="s">
        <v>75</v>
      </c>
    </row>
    <row r="16" spans="1:15" x14ac:dyDescent="0.35">
      <c r="A16" s="44" t="s">
        <v>11</v>
      </c>
      <c r="B16" s="32" t="s">
        <v>66</v>
      </c>
      <c r="C16" s="32" t="s">
        <v>67</v>
      </c>
      <c r="D16" s="32" t="s">
        <v>75</v>
      </c>
    </row>
    <row r="17" spans="1:4" x14ac:dyDescent="0.35">
      <c r="A17" s="44" t="s">
        <v>12</v>
      </c>
      <c r="B17" s="32" t="s">
        <v>66</v>
      </c>
      <c r="C17" s="32" t="s">
        <v>67</v>
      </c>
      <c r="D17" s="32" t="s">
        <v>75</v>
      </c>
    </row>
    <row r="18" spans="1:4" x14ac:dyDescent="0.35">
      <c r="A18" s="44" t="s">
        <v>13</v>
      </c>
      <c r="B18" s="32" t="s">
        <v>66</v>
      </c>
      <c r="C18" s="32" t="s">
        <v>75</v>
      </c>
      <c r="D18" s="32" t="s">
        <v>75</v>
      </c>
    </row>
    <row r="19" spans="1:4" x14ac:dyDescent="0.35">
      <c r="A19" s="44" t="s">
        <v>14</v>
      </c>
      <c r="B19" s="32" t="s">
        <v>66</v>
      </c>
      <c r="C19" s="32" t="s">
        <v>67</v>
      </c>
      <c r="D19" s="32" t="s">
        <v>76</v>
      </c>
    </row>
    <row r="20" spans="1:4" x14ac:dyDescent="0.35">
      <c r="A20" s="44" t="s">
        <v>15</v>
      </c>
      <c r="B20" s="32" t="s">
        <v>75</v>
      </c>
      <c r="C20" s="32" t="s">
        <v>68</v>
      </c>
      <c r="D20" s="32" t="s">
        <v>75</v>
      </c>
    </row>
    <row r="21" spans="1:4" x14ac:dyDescent="0.35">
      <c r="A21" s="44" t="s">
        <v>72</v>
      </c>
      <c r="B21" s="32" t="s">
        <v>66</v>
      </c>
      <c r="C21" s="32" t="s">
        <v>68</v>
      </c>
      <c r="D21" s="32" t="s">
        <v>76</v>
      </c>
    </row>
    <row r="22" spans="1:4" x14ac:dyDescent="0.35">
      <c r="A22" s="44" t="s">
        <v>17</v>
      </c>
      <c r="B22" s="32" t="s">
        <v>66</v>
      </c>
      <c r="C22" s="32" t="s">
        <v>68</v>
      </c>
      <c r="D22" s="32" t="s">
        <v>75</v>
      </c>
    </row>
    <row r="23" spans="1:4" x14ac:dyDescent="0.35">
      <c r="A23" s="44" t="s">
        <v>18</v>
      </c>
      <c r="B23" s="32" t="s">
        <v>66</v>
      </c>
      <c r="C23" s="32" t="s">
        <v>68</v>
      </c>
      <c r="D23" s="32" t="s">
        <v>75</v>
      </c>
    </row>
    <row r="24" spans="1:4" x14ac:dyDescent="0.35">
      <c r="A24" s="44" t="s">
        <v>73</v>
      </c>
      <c r="B24" s="32" t="s">
        <v>66</v>
      </c>
      <c r="C24" s="32" t="s">
        <v>68</v>
      </c>
      <c r="D24" s="32" t="s">
        <v>75</v>
      </c>
    </row>
    <row r="25" spans="1:4" x14ac:dyDescent="0.35">
      <c r="A25" s="44" t="s">
        <v>20</v>
      </c>
      <c r="B25" s="32" t="s">
        <v>66</v>
      </c>
      <c r="C25" s="32" t="s">
        <v>75</v>
      </c>
      <c r="D25" s="32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e8af7e-e1e1-438a-a197-f2cc41ac5fbb" xsi:nil="true"/>
    <lcf76f155ced4ddcb4097134ff3c332f xmlns="03b2b160-44bd-4392-813a-34f2bbd54c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EA0C98C29A1E4C80783792E06C850F" ma:contentTypeVersion="17" ma:contentTypeDescription="Create a new document." ma:contentTypeScope="" ma:versionID="3f888e0f5c4ca22d725608ee30499dbe">
  <xsd:schema xmlns:xsd="http://www.w3.org/2001/XMLSchema" xmlns:xs="http://www.w3.org/2001/XMLSchema" xmlns:p="http://schemas.microsoft.com/office/2006/metadata/properties" xmlns:ns2="33e8af7e-e1e1-438a-a197-f2cc41ac5fbb" xmlns:ns3="03b2b160-44bd-4392-813a-34f2bbd54cca" targetNamespace="http://schemas.microsoft.com/office/2006/metadata/properties" ma:root="true" ma:fieldsID="701432c6c753a0c31a6fff0d04193b99" ns2:_="" ns3:_="">
    <xsd:import namespace="33e8af7e-e1e1-438a-a197-f2cc41ac5fbb"/>
    <xsd:import namespace="03b2b160-44bd-4392-813a-34f2bbd54c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8af7e-e1e1-438a-a197-f2cc41ac5f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be9872-a5da-44c0-a5e7-3ec4d28f0d3e}" ma:internalName="TaxCatchAll" ma:showField="CatchAllData" ma:web="33e8af7e-e1e1-438a-a197-f2cc41ac5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2b160-44bd-4392-813a-34f2bbd54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6b5f7d-c6df-4c38-98ba-ffc028cb6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12009-99B3-4B4B-9D21-B35369A94B6B}">
  <ds:schemaRefs>
    <ds:schemaRef ds:uri="http://schemas.microsoft.com/office/2006/metadata/properties"/>
    <ds:schemaRef ds:uri="http://schemas.microsoft.com/office/infopath/2007/PartnerControls"/>
    <ds:schemaRef ds:uri="33e8af7e-e1e1-438a-a197-f2cc41ac5fbb"/>
    <ds:schemaRef ds:uri="03b2b160-44bd-4392-813a-34f2bbd54cca"/>
  </ds:schemaRefs>
</ds:datastoreItem>
</file>

<file path=customXml/itemProps2.xml><?xml version="1.0" encoding="utf-8"?>
<ds:datastoreItem xmlns:ds="http://schemas.openxmlformats.org/officeDocument/2006/customXml" ds:itemID="{29CE5F7F-B70A-43EA-939E-E6B6AD1B6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8af7e-e1e1-438a-a197-f2cc41ac5fbb"/>
    <ds:schemaRef ds:uri="03b2b160-44bd-4392-813a-34f2bbd54c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0F267-B49D-4E12-A3C1-32353BC8F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Brust</dc:creator>
  <cp:lastModifiedBy>Caroline Parent-Gros</cp:lastModifiedBy>
  <cp:lastPrinted>2024-07-23T09:39:30Z</cp:lastPrinted>
  <dcterms:created xsi:type="dcterms:W3CDTF">2023-09-28T10:27:12Z</dcterms:created>
  <dcterms:modified xsi:type="dcterms:W3CDTF">2025-02-10T14:26:54Z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0x01010017EA0C98C29A1E4C80783792E06C850F</vt:lpwstr>
  </property>
  <property fmtid="{D5CDD505-2E9C-101B-9397-08002B2CF9AE}" pid="3" name="MediaServiceImageTags">
    <vt:lpwstr/>
  </property>
</Properties>
</file>