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"/>
    </mc:Choice>
  </mc:AlternateContent>
  <xr:revisionPtr revIDLastSave="0" documentId="13_ncr:1_{6FD976A5-7739-43BF-A18A-DD88CFA95794}" xr6:coauthVersionLast="45" xr6:coauthVersionMax="45" xr10:uidLastSave="{00000000-0000-0000-0000-000000000000}"/>
  <bookViews>
    <workbookView xWindow="-120" yWindow="-120" windowWidth="38640" windowHeight="21240" activeTab="1" xr2:uid="{E665BF8A-39F3-499A-A40F-AC3120487D7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2" l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3" i="2"/>
  <c r="S36" i="1"/>
  <c r="S35" i="1"/>
  <c r="S29" i="1"/>
  <c r="S30" i="1"/>
  <c r="S31" i="1"/>
  <c r="S32" i="1"/>
  <c r="S33" i="1"/>
  <c r="S34" i="1"/>
  <c r="S28" i="1"/>
  <c r="Q19" i="2" l="1"/>
  <c r="E19" i="2"/>
  <c r="M19" i="2"/>
  <c r="E38" i="2"/>
  <c r="M38" i="2"/>
  <c r="I38" i="2"/>
  <c r="I19" i="2"/>
  <c r="Q38" i="2"/>
  <c r="I7" i="1"/>
  <c r="N35" i="1" l="1"/>
  <c r="K29" i="1"/>
  <c r="K30" i="1"/>
  <c r="K31" i="1"/>
  <c r="K32" i="1"/>
  <c r="K33" i="1"/>
  <c r="K34" i="1"/>
  <c r="K28" i="1"/>
  <c r="O30" i="1" l="1"/>
  <c r="O31" i="1"/>
  <c r="O32" i="1"/>
  <c r="O34" i="1"/>
  <c r="O28" i="1"/>
  <c r="G31" i="1"/>
  <c r="G32" i="1"/>
  <c r="G33" i="1"/>
  <c r="G34" i="1"/>
  <c r="G35" i="1"/>
  <c r="G30" i="1"/>
  <c r="K12" i="1"/>
  <c r="K19" i="1"/>
  <c r="N12" i="1"/>
  <c r="N19" i="1"/>
  <c r="K20" i="1"/>
  <c r="K6" i="1"/>
  <c r="F44" i="1" l="1"/>
  <c r="F42" i="1"/>
  <c r="S19" i="1" l="1"/>
  <c r="S20" i="1"/>
  <c r="S12" i="1"/>
  <c r="S6" i="1"/>
  <c r="L30" i="1" l="1"/>
  <c r="L33" i="1"/>
  <c r="L34" i="1"/>
  <c r="L28" i="1"/>
  <c r="I30" i="1"/>
  <c r="I33" i="1"/>
  <c r="I34" i="1"/>
  <c r="I35" i="1"/>
  <c r="I28" i="1"/>
  <c r="H30" i="1"/>
  <c r="H31" i="1"/>
  <c r="L31" i="1" s="1"/>
  <c r="H32" i="1"/>
  <c r="I32" i="1" s="1"/>
  <c r="H33" i="1"/>
  <c r="H34" i="1"/>
  <c r="H35" i="1"/>
  <c r="L35" i="1" s="1"/>
  <c r="H28" i="1"/>
  <c r="G29" i="1"/>
  <c r="H29" i="1" s="1"/>
  <c r="G28" i="1"/>
  <c r="P6" i="1"/>
  <c r="O6" i="1"/>
  <c r="O20" i="1"/>
  <c r="P20" i="1" s="1"/>
  <c r="I31" i="1" l="1"/>
  <c r="L32" i="1"/>
  <c r="L29" i="1"/>
  <c r="I29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6" i="1"/>
  <c r="I8" i="1"/>
  <c r="I9" i="1"/>
  <c r="I11" i="1"/>
  <c r="I12" i="1"/>
  <c r="I13" i="1"/>
  <c r="I14" i="1"/>
  <c r="I15" i="1"/>
  <c r="I16" i="1"/>
  <c r="I17" i="1"/>
  <c r="I18" i="1"/>
  <c r="I19" i="1"/>
  <c r="I6" i="1"/>
  <c r="H20" i="1"/>
  <c r="K7" i="1"/>
  <c r="H8" i="1"/>
  <c r="H9" i="1"/>
  <c r="H11" i="1"/>
  <c r="H12" i="1"/>
  <c r="H13" i="1"/>
  <c r="H14" i="1"/>
  <c r="H15" i="1"/>
  <c r="H16" i="1"/>
  <c r="H17" i="1"/>
  <c r="H18" i="1"/>
  <c r="H19" i="1"/>
  <c r="H6" i="1"/>
  <c r="G8" i="1"/>
  <c r="G9" i="1"/>
  <c r="G10" i="1"/>
  <c r="H10" i="1" s="1"/>
  <c r="G11" i="1"/>
  <c r="G12" i="1"/>
  <c r="G13" i="1"/>
  <c r="G14" i="1"/>
  <c r="G15" i="1"/>
  <c r="G16" i="1"/>
  <c r="G17" i="1"/>
  <c r="G18" i="1"/>
  <c r="G19" i="1"/>
  <c r="G20" i="1"/>
  <c r="G6" i="1"/>
  <c r="K15" i="1" l="1"/>
  <c r="S15" i="1"/>
  <c r="O15" i="1"/>
  <c r="P15" i="1" s="1"/>
  <c r="K14" i="1"/>
  <c r="S14" i="1"/>
  <c r="O14" i="1"/>
  <c r="P14" i="1" s="1"/>
  <c r="K13" i="1"/>
  <c r="S13" i="1"/>
  <c r="O13" i="1"/>
  <c r="P13" i="1" s="1"/>
  <c r="O12" i="1"/>
  <c r="P12" i="1" s="1"/>
  <c r="O19" i="1"/>
  <c r="P19" i="1" s="1"/>
  <c r="K11" i="1"/>
  <c r="S11" i="1"/>
  <c r="O11" i="1"/>
  <c r="P11" i="1" s="1"/>
  <c r="K18" i="1"/>
  <c r="S18" i="1"/>
  <c r="O18" i="1"/>
  <c r="P18" i="1" s="1"/>
  <c r="K9" i="1"/>
  <c r="S9" i="1"/>
  <c r="O9" i="1"/>
  <c r="P9" i="1" s="1"/>
  <c r="K17" i="1"/>
  <c r="S17" i="1"/>
  <c r="O17" i="1"/>
  <c r="P17" i="1" s="1"/>
  <c r="K8" i="1"/>
  <c r="S8" i="1"/>
  <c r="O8" i="1"/>
  <c r="P8" i="1" s="1"/>
  <c r="K16" i="1"/>
  <c r="S16" i="1"/>
  <c r="O16" i="1"/>
  <c r="P16" i="1" s="1"/>
  <c r="S7" i="1"/>
  <c r="O7" i="1"/>
  <c r="P7" i="1" s="1"/>
  <c r="I10" i="1"/>
  <c r="K10" i="1" s="1"/>
  <c r="L10" i="1"/>
  <c r="S10" i="1" l="1"/>
  <c r="S21" i="1" s="1"/>
  <c r="O10" i="1"/>
  <c r="P10" i="1" s="1"/>
</calcChain>
</file>

<file path=xl/sharedStrings.xml><?xml version="1.0" encoding="utf-8"?>
<sst xmlns="http://schemas.openxmlformats.org/spreadsheetml/2006/main" count="114" uniqueCount="71">
  <si>
    <t>Bourgogne Pinot Noir</t>
  </si>
  <si>
    <t xml:space="preserve"> Hautes Côtes de Nuits Rouge</t>
  </si>
  <si>
    <t xml:space="preserve">Beaune  Boucherottes </t>
  </si>
  <si>
    <t>Beaune Montrevenots</t>
  </si>
  <si>
    <t>Vosne Chalandins</t>
  </si>
  <si>
    <t xml:space="preserve">Vosne Clos de la Fontaine </t>
  </si>
  <si>
    <t>Chambolle Musigny</t>
  </si>
  <si>
    <t>Echezeaux</t>
  </si>
  <si>
    <t>Richebourg APRES VENTE DE 2 PIECES</t>
  </si>
  <si>
    <t>Pommard 1er cru les Arvelets 1653 HL - part de P1C pour 181l</t>
  </si>
  <si>
    <t>Pommard 1er cru les Pezerolles apres vente de 84 L POUR P1C</t>
  </si>
  <si>
    <t>Pommard 1er cru les Chanlins apres vente de 191l pour P1C</t>
  </si>
  <si>
    <t>BT 2018</t>
  </si>
  <si>
    <t>MG 2018</t>
  </si>
  <si>
    <t>VOLUME 2019</t>
  </si>
  <si>
    <t>USURE 2019</t>
  </si>
  <si>
    <t>VOLUME RESTANT</t>
  </si>
  <si>
    <t>EQUIVALENT BT</t>
  </si>
  <si>
    <t>EQUIVALENT MG</t>
  </si>
  <si>
    <t>MOULIN A VENT</t>
  </si>
  <si>
    <t>Negoce</t>
  </si>
  <si>
    <t>Bourgogne F PARENT</t>
  </si>
  <si>
    <t>CORTON F PARENT</t>
  </si>
  <si>
    <t>GEVREY</t>
  </si>
  <si>
    <t>MOREY</t>
  </si>
  <si>
    <t>NUITS ST GEORGE 1er cru les saint georges</t>
  </si>
  <si>
    <t>MOREY 1ER CRU LES MONTS LUISANTS</t>
  </si>
  <si>
    <t>POMMARD 1ER CRU LA CHANIERE</t>
  </si>
  <si>
    <t>BOURGOGNE HAUTES COTES DE NUITS</t>
  </si>
  <si>
    <t>prorata 18 vs 19</t>
  </si>
  <si>
    <t>clé de repartition</t>
  </si>
  <si>
    <t>prix base</t>
  </si>
  <si>
    <t>total</t>
  </si>
  <si>
    <t>Vosne Réas Recolte 8682 - 1140 VENTE</t>
  </si>
  <si>
    <t>pour le MOUL</t>
  </si>
  <si>
    <t xml:space="preserve">150 litres usures </t>
  </si>
  <si>
    <t>280 litres lie</t>
  </si>
  <si>
    <t>35 litre perte mise</t>
  </si>
  <si>
    <t>Pour Moulin a Vent 2019</t>
  </si>
  <si>
    <t>9515 bouteilles</t>
  </si>
  <si>
    <t xml:space="preserve">100 magnums </t>
  </si>
  <si>
    <t>92 MAGNUMS</t>
  </si>
  <si>
    <t>lie</t>
  </si>
  <si>
    <t>usure</t>
  </si>
  <si>
    <t>litres mis en bouteilles</t>
  </si>
  <si>
    <t>EN COMMANDE</t>
  </si>
  <si>
    <t>RESTANT A ALLOUER</t>
  </si>
  <si>
    <t>Savigny 1er cru le Clos des Guettes</t>
  </si>
  <si>
    <t xml:space="preserve">Usure 2020 3% </t>
  </si>
  <si>
    <t>Bout 750 ML</t>
  </si>
  <si>
    <t xml:space="preserve">Magnums </t>
  </si>
  <si>
    <t>Pour usure on a utilisé plus de HN et pas les autres en 2019,,,,donc on utilise que 3% en 2020</t>
  </si>
  <si>
    <t>vieux</t>
  </si>
  <si>
    <t>A VENDRE</t>
  </si>
  <si>
    <t>VENDU NON PARTI</t>
  </si>
  <si>
    <t>CHASSAGNE</t>
  </si>
  <si>
    <t>Clos vougeot 42 cols en 2014 et 35 en 2011)</t>
  </si>
  <si>
    <t>echezeaux</t>
  </si>
  <si>
    <t xml:space="preserve">echezeaux </t>
  </si>
  <si>
    <t>AF GROS</t>
  </si>
  <si>
    <t>12 COLS</t>
  </si>
  <si>
    <t>24 COLS</t>
  </si>
  <si>
    <t>NSG</t>
  </si>
  <si>
    <t>PEP 2011</t>
  </si>
  <si>
    <t>VOLNAY 2017</t>
  </si>
  <si>
    <t>VOSNE ROMANEE 2014</t>
  </si>
  <si>
    <t>PRIX EX</t>
  </si>
  <si>
    <t>Richebourg</t>
  </si>
  <si>
    <t xml:space="preserve">Pommard 1er cru les Arvelets </t>
  </si>
  <si>
    <t xml:space="preserve">Pommard 1er cru les Pezerolles </t>
  </si>
  <si>
    <t xml:space="preserve">Pommard 1er cru les Chanlins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</si>
</sst>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6"/>
      <color rgb="FF00B050"/>
      <name val="Arial"/>
      <family val="2"/>
    </font>
    <font>
      <sz val="16"/>
      <color rgb="FF00B050"/>
      <name val="Arial"/>
      <family val="2"/>
    </font>
    <font>
      <b/>
      <sz val="14"/>
      <color rgb="FF0070C0"/>
      <name val="Calibri"/>
      <family val="2"/>
      <scheme val="minor"/>
    </font>
    <font>
      <sz val="16"/>
      <name val="Calibri Light"/>
      <family val="1"/>
      <scheme val="major"/>
    </font>
    <font>
      <b/>
      <sz val="12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 Light"/>
      <family val="1"/>
      <scheme val="maj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6"/>
      <color rgb="FF0070C0"/>
      <name val="Calibri Light"/>
      <family val="2"/>
      <scheme val="major"/>
    </font>
    <font>
      <b/>
      <sz val="16"/>
      <color rgb="FF002060"/>
      <name val="Calibri Light"/>
      <family val="2"/>
      <scheme val="maj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6"/>
      <color rgb="FF0070C0"/>
      <name val="Calibri Light"/>
      <family val="1"/>
      <scheme val="maj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3" fillId="0" borderId="1" xfId="0" applyNumberFormat="1" applyFont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5" fillId="0" borderId="1" xfId="0" applyFont="1" applyBorder="1"/>
    <xf numFmtId="0" fontId="0" fillId="2" borderId="0" xfId="0" applyFill="1"/>
    <xf numFmtId="0" fontId="0" fillId="0" borderId="2" xfId="0" applyFill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" fontId="2" fillId="0" borderId="1" xfId="0" applyNumberFormat="1" applyFont="1" applyFill="1" applyBorder="1"/>
    <xf numFmtId="0" fontId="11" fillId="0" borderId="1" xfId="0" applyFont="1" applyFill="1" applyBorder="1"/>
    <xf numFmtId="0" fontId="5" fillId="0" borderId="2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10" fillId="0" borderId="1" xfId="0" applyFont="1" applyFill="1" applyBorder="1"/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13" fillId="2" borderId="1" xfId="0" applyFont="1" applyFill="1" applyBorder="1"/>
    <xf numFmtId="0" fontId="5" fillId="0" borderId="0" xfId="0" applyFont="1" applyFill="1" applyBorder="1"/>
    <xf numFmtId="0" fontId="16" fillId="0" borderId="1" xfId="0" applyFont="1" applyBorder="1"/>
    <xf numFmtId="0" fontId="16" fillId="0" borderId="1" xfId="0" applyFont="1" applyFill="1" applyBorder="1"/>
    <xf numFmtId="0" fontId="10" fillId="0" borderId="2" xfId="0" applyFont="1" applyFill="1" applyBorder="1"/>
    <xf numFmtId="0" fontId="17" fillId="0" borderId="0" xfId="0" applyFont="1"/>
    <xf numFmtId="0" fontId="17" fillId="0" borderId="1" xfId="0" applyFont="1" applyBorder="1"/>
    <xf numFmtId="0" fontId="18" fillId="0" borderId="0" xfId="0" applyFont="1"/>
    <xf numFmtId="0" fontId="18" fillId="0" borderId="1" xfId="0" applyFont="1" applyBorder="1"/>
    <xf numFmtId="0" fontId="19" fillId="0" borderId="1" xfId="0" applyFont="1" applyBorder="1"/>
    <xf numFmtId="0" fontId="20" fillId="0" borderId="0" xfId="0" applyFont="1"/>
    <xf numFmtId="0" fontId="20" fillId="0" borderId="1" xfId="0" applyFont="1" applyBorder="1"/>
    <xf numFmtId="0" fontId="20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35B3-3201-4585-B62E-D01EEFE31D32}">
  <sheetPr>
    <pageSetUpPr fitToPage="1"/>
  </sheetPr>
  <dimension ref="A4:X47"/>
  <sheetViews>
    <sheetView workbookViewId="0">
      <selection activeCell="J34" sqref="J34"/>
    </sheetView>
  </sheetViews>
  <sheetFormatPr baseColWidth="10" defaultRowHeight="15" x14ac:dyDescent="0.25"/>
  <cols>
    <col min="1" max="1" width="87.28515625" bestFit="1" customWidth="1"/>
    <col min="2" max="3" width="15.42578125" customWidth="1"/>
    <col min="5" max="5" width="7.42578125" customWidth="1"/>
    <col min="6" max="6" width="16.42578125" customWidth="1"/>
    <col min="8" max="8" width="17" bestFit="1" customWidth="1"/>
    <col min="9" max="9" width="14.7109375" bestFit="1" customWidth="1"/>
    <col min="10" max="11" width="14.7109375" customWidth="1"/>
    <col min="12" max="12" width="15.5703125" bestFit="1" customWidth="1"/>
    <col min="19" max="19" width="16.42578125" customWidth="1"/>
  </cols>
  <sheetData>
    <row r="4" spans="1:19" x14ac:dyDescent="0.25">
      <c r="B4" s="49">
        <v>2019</v>
      </c>
      <c r="C4" s="49"/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s="16" t="s">
        <v>45</v>
      </c>
      <c r="K4" s="15" t="s">
        <v>46</v>
      </c>
      <c r="L4" t="s">
        <v>18</v>
      </c>
      <c r="M4" s="16" t="s">
        <v>45</v>
      </c>
      <c r="N4" s="15" t="s">
        <v>46</v>
      </c>
    </row>
    <row r="5" spans="1:19" x14ac:dyDescent="0.25">
      <c r="B5" t="s">
        <v>49</v>
      </c>
      <c r="C5" t="s">
        <v>50</v>
      </c>
      <c r="J5" s="16"/>
      <c r="K5" s="15"/>
      <c r="M5" s="16"/>
      <c r="N5" s="16"/>
      <c r="O5" t="s">
        <v>29</v>
      </c>
      <c r="P5" t="s">
        <v>30</v>
      </c>
      <c r="R5" t="s">
        <v>31</v>
      </c>
      <c r="S5" t="s">
        <v>32</v>
      </c>
    </row>
    <row r="6" spans="1:19" ht="21" x14ac:dyDescent="0.35">
      <c r="A6" s="21" t="s">
        <v>0</v>
      </c>
      <c r="B6" s="7">
        <v>4000</v>
      </c>
      <c r="C6" s="21"/>
      <c r="D6" s="4">
        <v>5672</v>
      </c>
      <c r="E6" s="6"/>
      <c r="F6" s="6">
        <v>3192</v>
      </c>
      <c r="G6" s="6">
        <f>F6*0.06</f>
        <v>191.51999999999998</v>
      </c>
      <c r="H6" s="6">
        <f>F6-G6</f>
        <v>3000.48</v>
      </c>
      <c r="I6" s="7">
        <f>H6/0.75</f>
        <v>4000.64</v>
      </c>
      <c r="J6" s="14">
        <v>2532</v>
      </c>
      <c r="K6" s="34">
        <f>I6-J6</f>
        <v>1468.6399999999999</v>
      </c>
      <c r="L6" s="6">
        <f>H6/1.5</f>
        <v>2000.32</v>
      </c>
      <c r="M6" s="16"/>
      <c r="N6" s="16"/>
      <c r="O6">
        <f>I6/D6</f>
        <v>0.70533145275035258</v>
      </c>
      <c r="P6">
        <f>O6*100</f>
        <v>70.533145275035253</v>
      </c>
      <c r="R6" s="17">
        <v>13</v>
      </c>
      <c r="S6" s="17">
        <f>R6*I6</f>
        <v>52008.32</v>
      </c>
    </row>
    <row r="7" spans="1:19" ht="21" x14ac:dyDescent="0.35">
      <c r="A7" s="21" t="s">
        <v>1</v>
      </c>
      <c r="B7" s="19">
        <v>7584</v>
      </c>
      <c r="C7" s="21"/>
      <c r="D7" s="4">
        <v>11944</v>
      </c>
      <c r="E7" s="6"/>
      <c r="F7" s="6">
        <v>5864</v>
      </c>
      <c r="G7" s="6">
        <v>0</v>
      </c>
      <c r="H7" s="6">
        <v>5688</v>
      </c>
      <c r="I7" s="33">
        <f t="shared" ref="I7:I19" si="0">H7/0.75</f>
        <v>7584</v>
      </c>
      <c r="J7" s="14">
        <v>5799</v>
      </c>
      <c r="K7" s="13">
        <f t="shared" ref="K7:K20" si="1">I7-J7</f>
        <v>1785</v>
      </c>
      <c r="L7" s="6">
        <f t="shared" ref="L7:L20" si="2">H7/1.5</f>
        <v>3792</v>
      </c>
      <c r="M7" s="16"/>
      <c r="N7" s="16"/>
      <c r="O7">
        <f>I7/D7</f>
        <v>0.63496316141995979</v>
      </c>
      <c r="P7">
        <f t="shared" ref="P7:P20" si="3">O7*100</f>
        <v>63.496316141995976</v>
      </c>
      <c r="R7" s="17">
        <v>13.5</v>
      </c>
      <c r="S7" s="17">
        <f t="shared" ref="S7:S11" si="4">R7*I7</f>
        <v>102384</v>
      </c>
    </row>
    <row r="8" spans="1:19" ht="21" x14ac:dyDescent="0.35">
      <c r="A8" s="2" t="s">
        <v>2</v>
      </c>
      <c r="B8" s="7">
        <v>858</v>
      </c>
      <c r="C8" s="2"/>
      <c r="D8" s="4">
        <v>1915</v>
      </c>
      <c r="E8" s="6"/>
      <c r="F8" s="6">
        <v>684</v>
      </c>
      <c r="G8" s="6">
        <f t="shared" ref="G8:G20" si="5">F8*0.06</f>
        <v>41.04</v>
      </c>
      <c r="H8" s="6">
        <f t="shared" ref="H8:H19" si="6">F8-G8</f>
        <v>642.96</v>
      </c>
      <c r="I8" s="7">
        <f t="shared" si="0"/>
        <v>857.28000000000009</v>
      </c>
      <c r="J8" s="14">
        <v>847</v>
      </c>
      <c r="K8" s="13">
        <f t="shared" si="1"/>
        <v>10.280000000000086</v>
      </c>
      <c r="L8" s="6">
        <f t="shared" si="2"/>
        <v>428.64000000000004</v>
      </c>
      <c r="M8" s="16"/>
      <c r="N8" s="16"/>
      <c r="O8">
        <f t="shared" ref="O8:O20" si="7">I8/D8</f>
        <v>0.44766579634464754</v>
      </c>
      <c r="P8">
        <f t="shared" si="3"/>
        <v>44.766579634464755</v>
      </c>
      <c r="R8" s="17">
        <v>30</v>
      </c>
      <c r="S8" s="17">
        <f t="shared" si="4"/>
        <v>25718.400000000001</v>
      </c>
    </row>
    <row r="9" spans="1:19" ht="21" x14ac:dyDescent="0.35">
      <c r="A9" s="1" t="s">
        <v>3</v>
      </c>
      <c r="B9" s="7">
        <v>1429</v>
      </c>
      <c r="C9" s="1"/>
      <c r="D9" s="4">
        <v>1937</v>
      </c>
      <c r="E9" s="6"/>
      <c r="F9" s="6">
        <v>1140</v>
      </c>
      <c r="G9" s="6">
        <f t="shared" si="5"/>
        <v>68.399999999999991</v>
      </c>
      <c r="H9" s="6">
        <f t="shared" si="6"/>
        <v>1071.5999999999999</v>
      </c>
      <c r="I9" s="7">
        <f t="shared" si="0"/>
        <v>1428.8</v>
      </c>
      <c r="J9" s="14">
        <v>1437</v>
      </c>
      <c r="K9" s="13">
        <f t="shared" si="1"/>
        <v>-8.2000000000000455</v>
      </c>
      <c r="L9" s="6">
        <f t="shared" si="2"/>
        <v>714.4</v>
      </c>
      <c r="M9" s="16"/>
      <c r="N9" s="16"/>
      <c r="O9">
        <f t="shared" si="7"/>
        <v>0.73763551884357248</v>
      </c>
      <c r="P9">
        <f t="shared" si="3"/>
        <v>73.763551884357241</v>
      </c>
      <c r="R9" s="17">
        <v>39</v>
      </c>
      <c r="S9" s="17">
        <f t="shared" si="4"/>
        <v>55723.199999999997</v>
      </c>
    </row>
    <row r="10" spans="1:19" ht="21" x14ac:dyDescent="0.3">
      <c r="A10" s="3" t="s">
        <v>33</v>
      </c>
      <c r="B10" s="7">
        <v>6858</v>
      </c>
      <c r="C10" s="3"/>
      <c r="D10" s="4">
        <v>9784</v>
      </c>
      <c r="E10" s="6"/>
      <c r="F10" s="6">
        <v>5472</v>
      </c>
      <c r="G10" s="6">
        <f t="shared" si="5"/>
        <v>328.32</v>
      </c>
      <c r="H10" s="6">
        <f t="shared" si="6"/>
        <v>5143.68</v>
      </c>
      <c r="I10" s="7">
        <f t="shared" si="0"/>
        <v>6858.2400000000007</v>
      </c>
      <c r="J10" s="14">
        <v>6623</v>
      </c>
      <c r="K10" s="13">
        <f t="shared" si="1"/>
        <v>235.24000000000069</v>
      </c>
      <c r="L10" s="6">
        <f t="shared" si="2"/>
        <v>3429.1200000000003</v>
      </c>
      <c r="M10" s="16"/>
      <c r="N10" s="16"/>
      <c r="O10">
        <f t="shared" si="7"/>
        <v>0.70096484055600983</v>
      </c>
      <c r="P10">
        <f t="shared" si="3"/>
        <v>70.096484055600982</v>
      </c>
      <c r="R10" s="17">
        <v>40</v>
      </c>
      <c r="S10" s="17">
        <f t="shared" si="4"/>
        <v>274329.60000000003</v>
      </c>
    </row>
    <row r="11" spans="1:19" ht="21" x14ac:dyDescent="0.35">
      <c r="A11" s="1" t="s">
        <v>4</v>
      </c>
      <c r="B11" s="7">
        <v>1285</v>
      </c>
      <c r="C11" s="1"/>
      <c r="D11" s="5">
        <v>2085</v>
      </c>
      <c r="E11" s="6"/>
      <c r="F11" s="6">
        <v>1026</v>
      </c>
      <c r="G11" s="6">
        <f t="shared" si="5"/>
        <v>61.559999999999995</v>
      </c>
      <c r="H11" s="6">
        <f t="shared" si="6"/>
        <v>964.44</v>
      </c>
      <c r="I11" s="7">
        <f t="shared" si="0"/>
        <v>1285.92</v>
      </c>
      <c r="J11" s="14">
        <v>1265</v>
      </c>
      <c r="K11" s="13">
        <f t="shared" si="1"/>
        <v>20.920000000000073</v>
      </c>
      <c r="L11" s="6">
        <f t="shared" si="2"/>
        <v>642.96</v>
      </c>
      <c r="M11" s="16"/>
      <c r="N11" s="16"/>
      <c r="O11">
        <f t="shared" si="7"/>
        <v>0.61674820143884901</v>
      </c>
      <c r="P11">
        <f t="shared" si="3"/>
        <v>61.674820143884901</v>
      </c>
      <c r="R11" s="17">
        <v>38</v>
      </c>
      <c r="S11" s="17">
        <f t="shared" si="4"/>
        <v>48864.960000000006</v>
      </c>
    </row>
    <row r="12" spans="1:19" ht="21" x14ac:dyDescent="0.35">
      <c r="A12" s="1" t="s">
        <v>5</v>
      </c>
      <c r="B12" s="6"/>
      <c r="C12" s="1">
        <v>500</v>
      </c>
      <c r="D12" s="5">
        <v>2322</v>
      </c>
      <c r="E12" s="6"/>
      <c r="F12" s="6">
        <v>798</v>
      </c>
      <c r="G12" s="6">
        <f t="shared" si="5"/>
        <v>47.879999999999995</v>
      </c>
      <c r="H12" s="6">
        <f t="shared" si="6"/>
        <v>750.12</v>
      </c>
      <c r="I12" s="6">
        <f t="shared" si="0"/>
        <v>1000.16</v>
      </c>
      <c r="J12" s="17"/>
      <c r="K12" s="13">
        <f t="shared" si="1"/>
        <v>1000.16</v>
      </c>
      <c r="L12" s="7">
        <f t="shared" si="2"/>
        <v>500.08</v>
      </c>
      <c r="M12" s="16">
        <v>500</v>
      </c>
      <c r="N12" s="15">
        <f>K12-L12-M12</f>
        <v>7.9999999999984084E-2</v>
      </c>
      <c r="O12" s="10">
        <f t="shared" si="7"/>
        <v>0.43073212747631351</v>
      </c>
      <c r="P12" s="10">
        <f t="shared" si="3"/>
        <v>43.073212747631352</v>
      </c>
      <c r="R12" s="17">
        <v>95</v>
      </c>
      <c r="S12" s="17">
        <f>R12*L12</f>
        <v>47507.6</v>
      </c>
    </row>
    <row r="13" spans="1:19" ht="21" x14ac:dyDescent="0.35">
      <c r="A13" s="22" t="s">
        <v>47</v>
      </c>
      <c r="B13" s="7">
        <v>2571</v>
      </c>
      <c r="C13" s="22"/>
      <c r="D13" s="5">
        <v>3689</v>
      </c>
      <c r="E13" s="6"/>
      <c r="F13" s="6">
        <v>2052</v>
      </c>
      <c r="G13" s="6">
        <f t="shared" si="5"/>
        <v>123.11999999999999</v>
      </c>
      <c r="H13" s="6">
        <f t="shared" si="6"/>
        <v>1928.88</v>
      </c>
      <c r="I13" s="7">
        <f t="shared" si="0"/>
        <v>2571.84</v>
      </c>
      <c r="J13" s="14">
        <v>2434</v>
      </c>
      <c r="K13" s="34">
        <f t="shared" si="1"/>
        <v>137.84000000000015</v>
      </c>
      <c r="L13" s="6">
        <f t="shared" si="2"/>
        <v>1285.92</v>
      </c>
      <c r="M13" s="16"/>
      <c r="N13" s="16"/>
      <c r="O13">
        <f t="shared" si="7"/>
        <v>0.69716454323664956</v>
      </c>
      <c r="P13">
        <f t="shared" si="3"/>
        <v>69.716454323664962</v>
      </c>
      <c r="R13" s="17">
        <v>30</v>
      </c>
      <c r="S13" s="17">
        <f>R13*I13</f>
        <v>77155.200000000012</v>
      </c>
    </row>
    <row r="14" spans="1:19" ht="21" x14ac:dyDescent="0.35">
      <c r="A14" s="21" t="s">
        <v>6</v>
      </c>
      <c r="B14" s="7">
        <v>2000</v>
      </c>
      <c r="C14" s="21"/>
      <c r="D14" s="5">
        <v>2554</v>
      </c>
      <c r="E14" s="6"/>
      <c r="F14" s="6">
        <v>1596</v>
      </c>
      <c r="G14" s="6">
        <f t="shared" si="5"/>
        <v>95.759999999999991</v>
      </c>
      <c r="H14" s="6">
        <f t="shared" si="6"/>
        <v>1500.24</v>
      </c>
      <c r="I14" s="7">
        <f t="shared" si="0"/>
        <v>2000.32</v>
      </c>
      <c r="J14" s="14">
        <v>1901</v>
      </c>
      <c r="K14" s="34">
        <f t="shared" si="1"/>
        <v>99.319999999999936</v>
      </c>
      <c r="L14" s="6">
        <f t="shared" si="2"/>
        <v>1000.16</v>
      </c>
      <c r="M14" s="16"/>
      <c r="N14" s="16"/>
      <c r="O14">
        <f t="shared" si="7"/>
        <v>0.78321064996084566</v>
      </c>
      <c r="P14">
        <f t="shared" si="3"/>
        <v>78.321064996084573</v>
      </c>
      <c r="R14" s="17">
        <v>38</v>
      </c>
      <c r="S14" s="17">
        <f t="shared" ref="S14:S20" si="8">R14*I14</f>
        <v>76012.160000000003</v>
      </c>
    </row>
    <row r="15" spans="1:19" ht="21" x14ac:dyDescent="0.35">
      <c r="A15" s="21" t="s">
        <v>7</v>
      </c>
      <c r="B15" s="19">
        <v>1000</v>
      </c>
      <c r="C15" s="21"/>
      <c r="D15" s="5">
        <v>1419</v>
      </c>
      <c r="E15" s="6"/>
      <c r="F15" s="6">
        <v>798</v>
      </c>
      <c r="G15" s="6">
        <f t="shared" si="5"/>
        <v>47.879999999999995</v>
      </c>
      <c r="H15" s="6">
        <f t="shared" si="6"/>
        <v>750.12</v>
      </c>
      <c r="I15" s="19">
        <f t="shared" si="0"/>
        <v>1000.16</v>
      </c>
      <c r="J15" s="20">
        <v>974</v>
      </c>
      <c r="K15" s="34">
        <f t="shared" si="1"/>
        <v>26.159999999999968</v>
      </c>
      <c r="L15" s="18">
        <f t="shared" si="2"/>
        <v>500.08</v>
      </c>
      <c r="M15" s="16"/>
      <c r="N15" s="16"/>
      <c r="O15">
        <f t="shared" si="7"/>
        <v>0.70483439041578577</v>
      </c>
      <c r="P15">
        <f t="shared" si="3"/>
        <v>70.483439041578578</v>
      </c>
      <c r="R15" s="17">
        <v>185</v>
      </c>
      <c r="S15" s="17">
        <f t="shared" si="8"/>
        <v>185029.6</v>
      </c>
    </row>
    <row r="16" spans="1:19" ht="21" x14ac:dyDescent="0.3">
      <c r="A16" s="23" t="s">
        <v>8</v>
      </c>
      <c r="B16" s="7">
        <v>2000</v>
      </c>
      <c r="C16" s="23"/>
      <c r="D16" s="5">
        <v>2696</v>
      </c>
      <c r="E16" s="5"/>
      <c r="F16" s="6">
        <v>1596</v>
      </c>
      <c r="G16" s="6">
        <f t="shared" si="5"/>
        <v>95.759999999999991</v>
      </c>
      <c r="H16" s="6">
        <f t="shared" si="6"/>
        <v>1500.24</v>
      </c>
      <c r="I16" s="7">
        <f t="shared" si="0"/>
        <v>2000.32</v>
      </c>
      <c r="J16" s="14">
        <v>1918</v>
      </c>
      <c r="K16" s="34">
        <f t="shared" si="1"/>
        <v>82.319999999999936</v>
      </c>
      <c r="L16" s="6">
        <f t="shared" si="2"/>
        <v>1000.16</v>
      </c>
      <c r="M16" s="16"/>
      <c r="N16" s="16"/>
      <c r="O16">
        <f t="shared" si="7"/>
        <v>0.74195845697329377</v>
      </c>
      <c r="P16">
        <f t="shared" si="3"/>
        <v>74.195845697329375</v>
      </c>
      <c r="R16" s="17">
        <v>400</v>
      </c>
      <c r="S16" s="17">
        <f t="shared" si="8"/>
        <v>800128</v>
      </c>
    </row>
    <row r="17" spans="1:24" ht="42" x14ac:dyDescent="0.35">
      <c r="A17" s="22" t="s">
        <v>9</v>
      </c>
      <c r="B17" s="7">
        <v>1429</v>
      </c>
      <c r="C17" s="22"/>
      <c r="D17" s="4">
        <v>1720</v>
      </c>
      <c r="E17" s="6"/>
      <c r="F17" s="6">
        <v>1140</v>
      </c>
      <c r="G17" s="6">
        <f t="shared" si="5"/>
        <v>68.399999999999991</v>
      </c>
      <c r="H17" s="6">
        <f t="shared" si="6"/>
        <v>1071.5999999999999</v>
      </c>
      <c r="I17" s="7">
        <f t="shared" si="0"/>
        <v>1428.8</v>
      </c>
      <c r="J17" s="14">
        <v>1417</v>
      </c>
      <c r="K17" s="34">
        <f t="shared" si="1"/>
        <v>11.799999999999955</v>
      </c>
      <c r="L17" s="6">
        <f t="shared" si="2"/>
        <v>714.4</v>
      </c>
      <c r="M17" s="16"/>
      <c r="N17" s="16"/>
      <c r="O17">
        <f t="shared" si="7"/>
        <v>0.83069767441860465</v>
      </c>
      <c r="P17">
        <f t="shared" si="3"/>
        <v>83.069767441860463</v>
      </c>
      <c r="R17" s="17">
        <v>50</v>
      </c>
      <c r="S17" s="17">
        <f t="shared" si="8"/>
        <v>71440</v>
      </c>
    </row>
    <row r="18" spans="1:24" ht="21" x14ac:dyDescent="0.35">
      <c r="A18" s="1" t="s">
        <v>10</v>
      </c>
      <c r="B18" s="7">
        <v>1286</v>
      </c>
      <c r="C18" s="1"/>
      <c r="D18" s="4">
        <v>2015</v>
      </c>
      <c r="E18" s="6"/>
      <c r="F18" s="6">
        <v>1026</v>
      </c>
      <c r="G18" s="6">
        <f t="shared" si="5"/>
        <v>61.559999999999995</v>
      </c>
      <c r="H18" s="6">
        <f t="shared" si="6"/>
        <v>964.44</v>
      </c>
      <c r="I18" s="7">
        <f t="shared" si="0"/>
        <v>1285.92</v>
      </c>
      <c r="J18" s="14">
        <v>1260</v>
      </c>
      <c r="K18" s="13">
        <f t="shared" si="1"/>
        <v>25.920000000000073</v>
      </c>
      <c r="L18" s="6">
        <f t="shared" si="2"/>
        <v>642.96</v>
      </c>
      <c r="M18" s="16"/>
      <c r="N18" s="16"/>
      <c r="O18">
        <f t="shared" si="7"/>
        <v>0.63817369727047146</v>
      </c>
      <c r="P18">
        <f t="shared" si="3"/>
        <v>63.817369727047144</v>
      </c>
      <c r="R18" s="17">
        <v>50</v>
      </c>
      <c r="S18" s="17">
        <f t="shared" si="8"/>
        <v>64296</v>
      </c>
    </row>
    <row r="19" spans="1:24" ht="21" x14ac:dyDescent="0.35">
      <c r="A19" s="1" t="s">
        <v>11</v>
      </c>
      <c r="B19" s="6"/>
      <c r="C19" s="1">
        <v>142</v>
      </c>
      <c r="D19" s="4">
        <v>592</v>
      </c>
      <c r="E19" s="6"/>
      <c r="F19" s="6">
        <v>228</v>
      </c>
      <c r="G19" s="6">
        <f t="shared" si="5"/>
        <v>13.68</v>
      </c>
      <c r="H19" s="6">
        <f t="shared" si="6"/>
        <v>214.32</v>
      </c>
      <c r="I19" s="6">
        <f t="shared" si="0"/>
        <v>285.76</v>
      </c>
      <c r="J19" s="17"/>
      <c r="K19" s="13">
        <f t="shared" si="1"/>
        <v>285.76</v>
      </c>
      <c r="L19" s="7">
        <f t="shared" si="2"/>
        <v>142.88</v>
      </c>
      <c r="M19" s="16">
        <v>138</v>
      </c>
      <c r="N19" s="15">
        <f>L19-M19</f>
        <v>4.8799999999999955</v>
      </c>
      <c r="O19" s="10">
        <f t="shared" si="7"/>
        <v>0.48270270270270271</v>
      </c>
      <c r="P19" s="10">
        <f t="shared" si="3"/>
        <v>48.270270270270274</v>
      </c>
      <c r="R19" s="17">
        <v>125</v>
      </c>
      <c r="S19" s="17">
        <f>R19*L19</f>
        <v>17860</v>
      </c>
    </row>
    <row r="20" spans="1:24" ht="21" x14ac:dyDescent="0.35">
      <c r="A20" s="25" t="s">
        <v>19</v>
      </c>
      <c r="B20" s="6">
        <v>9531</v>
      </c>
      <c r="C20" s="25"/>
      <c r="D20" s="24">
        <v>10610</v>
      </c>
      <c r="E20" s="6"/>
      <c r="F20" s="6">
        <v>7752</v>
      </c>
      <c r="G20" s="6">
        <f t="shared" si="5"/>
        <v>465.12</v>
      </c>
      <c r="H20" s="6">
        <f>F20-G20</f>
        <v>7286.88</v>
      </c>
      <c r="I20" s="6">
        <v>9531</v>
      </c>
      <c r="J20" s="17">
        <v>8970</v>
      </c>
      <c r="K20" s="34">
        <f t="shared" si="1"/>
        <v>561</v>
      </c>
      <c r="L20" s="6">
        <f t="shared" si="2"/>
        <v>4857.92</v>
      </c>
      <c r="M20" s="16"/>
      <c r="N20" s="16"/>
      <c r="O20">
        <f t="shared" si="7"/>
        <v>0.89830348727615461</v>
      </c>
      <c r="P20">
        <f t="shared" si="3"/>
        <v>89.830348727615458</v>
      </c>
      <c r="R20" s="17">
        <v>13</v>
      </c>
      <c r="S20" s="17">
        <f t="shared" si="8"/>
        <v>123903</v>
      </c>
      <c r="U20" t="s">
        <v>38</v>
      </c>
    </row>
    <row r="21" spans="1:24" x14ac:dyDescent="0.25">
      <c r="S21" s="16">
        <f>SUM(S6:S20)</f>
        <v>2022360.04</v>
      </c>
      <c r="U21" t="s">
        <v>39</v>
      </c>
      <c r="X21">
        <v>9531</v>
      </c>
    </row>
    <row r="22" spans="1:24" x14ac:dyDescent="0.25">
      <c r="F22" t="s">
        <v>34</v>
      </c>
      <c r="G22" t="s">
        <v>36</v>
      </c>
      <c r="U22" t="s">
        <v>40</v>
      </c>
      <c r="X22" t="s">
        <v>41</v>
      </c>
    </row>
    <row r="23" spans="1:24" x14ac:dyDescent="0.25">
      <c r="G23" t="s">
        <v>35</v>
      </c>
    </row>
    <row r="24" spans="1:24" x14ac:dyDescent="0.25">
      <c r="G24" t="s">
        <v>37</v>
      </c>
    </row>
    <row r="27" spans="1:24" x14ac:dyDescent="0.25">
      <c r="A27" t="s">
        <v>20</v>
      </c>
      <c r="G27" t="s">
        <v>48</v>
      </c>
      <c r="J27" s="16" t="s">
        <v>45</v>
      </c>
      <c r="K27" s="15" t="s">
        <v>46</v>
      </c>
      <c r="M27" s="16" t="s">
        <v>45</v>
      </c>
      <c r="N27" s="15" t="s">
        <v>46</v>
      </c>
      <c r="O27" t="s">
        <v>29</v>
      </c>
    </row>
    <row r="28" spans="1:24" ht="21" x14ac:dyDescent="0.35">
      <c r="A28" s="9" t="s">
        <v>21</v>
      </c>
      <c r="B28" s="37">
        <v>4857</v>
      </c>
      <c r="C28" s="9"/>
      <c r="D28" s="6">
        <v>6272</v>
      </c>
      <c r="E28" s="6"/>
      <c r="F28" s="6">
        <v>3876</v>
      </c>
      <c r="G28" s="6">
        <f>F28*0.06</f>
        <v>232.56</v>
      </c>
      <c r="H28" s="6">
        <f>F28-G28</f>
        <v>3643.44</v>
      </c>
      <c r="I28" s="12">
        <f>H28/0.75</f>
        <v>4857.92</v>
      </c>
      <c r="J28" s="27">
        <v>4704</v>
      </c>
      <c r="K28" s="28">
        <f>I28-J28</f>
        <v>153.92000000000007</v>
      </c>
      <c r="L28" s="6">
        <f>H28/1.5</f>
        <v>2428.96</v>
      </c>
      <c r="M28" s="6"/>
      <c r="N28" s="6"/>
      <c r="O28" s="6">
        <f>I28/D28*100</f>
        <v>77.454081632653057</v>
      </c>
      <c r="P28" s="6"/>
      <c r="R28" s="17">
        <v>13</v>
      </c>
      <c r="S28" s="17">
        <f>R28*I28</f>
        <v>63152.959999999999</v>
      </c>
    </row>
    <row r="29" spans="1:24" ht="21" x14ac:dyDescent="0.35">
      <c r="A29" s="31" t="s">
        <v>28</v>
      </c>
      <c r="B29" s="37">
        <v>4830</v>
      </c>
      <c r="C29" s="31"/>
      <c r="D29" s="6"/>
      <c r="E29" s="6"/>
      <c r="F29" s="6">
        <v>3854</v>
      </c>
      <c r="G29" s="6">
        <f t="shared" ref="G29" si="9">F29*0.06</f>
        <v>231.23999999999998</v>
      </c>
      <c r="H29" s="6">
        <f t="shared" ref="H29:H35" si="10">F29-G29</f>
        <v>3622.76</v>
      </c>
      <c r="I29" s="12">
        <f t="shared" ref="I29:I35" si="11">H29/0.75</f>
        <v>4830.3466666666673</v>
      </c>
      <c r="J29" s="27">
        <v>3036</v>
      </c>
      <c r="K29" s="35">
        <f t="shared" ref="K29:K34" si="12">I29-J29</f>
        <v>1794.3466666666673</v>
      </c>
      <c r="L29" s="6">
        <f t="shared" ref="L29:L35" si="13">H29/1.5</f>
        <v>2415.1733333333336</v>
      </c>
      <c r="M29" s="6"/>
      <c r="N29" s="6"/>
      <c r="O29" s="6"/>
      <c r="P29" s="6"/>
      <c r="R29" s="17">
        <v>13</v>
      </c>
      <c r="S29" s="17">
        <f t="shared" ref="S29:S34" si="14">R29*I29</f>
        <v>62794.506666666675</v>
      </c>
    </row>
    <row r="30" spans="1:24" ht="21" x14ac:dyDescent="0.35">
      <c r="A30" s="9" t="s">
        <v>22</v>
      </c>
      <c r="B30" s="37">
        <v>295</v>
      </c>
      <c r="C30" s="9"/>
      <c r="D30" s="6">
        <v>297</v>
      </c>
      <c r="E30" s="6"/>
      <c r="F30" s="6">
        <v>228</v>
      </c>
      <c r="G30" s="6">
        <f>F30*0.03</f>
        <v>6.84</v>
      </c>
      <c r="H30" s="6">
        <f t="shared" si="10"/>
        <v>221.16</v>
      </c>
      <c r="I30" s="12">
        <f t="shared" si="11"/>
        <v>294.88</v>
      </c>
      <c r="J30" s="27">
        <v>279</v>
      </c>
      <c r="K30" s="28">
        <f t="shared" si="12"/>
        <v>15.879999999999995</v>
      </c>
      <c r="L30" s="6">
        <f t="shared" si="13"/>
        <v>147.44</v>
      </c>
      <c r="M30" s="6"/>
      <c r="N30" s="6"/>
      <c r="O30" s="6">
        <f t="shared" ref="O30:O34" si="15">I30/D30*100</f>
        <v>99.286195286195294</v>
      </c>
      <c r="P30" s="6"/>
      <c r="R30" s="17">
        <v>129</v>
      </c>
      <c r="S30" s="17">
        <f t="shared" si="14"/>
        <v>38039.519999999997</v>
      </c>
    </row>
    <row r="31" spans="1:24" ht="21" x14ac:dyDescent="0.35">
      <c r="A31" s="9" t="s">
        <v>23</v>
      </c>
      <c r="B31" s="37">
        <v>1326</v>
      </c>
      <c r="C31" s="9"/>
      <c r="D31" s="6">
        <v>1430</v>
      </c>
      <c r="E31" s="6"/>
      <c r="F31" s="6">
        <v>1026</v>
      </c>
      <c r="G31" s="6">
        <f t="shared" ref="G31:G35" si="16">F31*0.03</f>
        <v>30.779999999999998</v>
      </c>
      <c r="H31" s="6">
        <f t="shared" si="10"/>
        <v>995.22</v>
      </c>
      <c r="I31" s="12">
        <f t="shared" si="11"/>
        <v>1326.96</v>
      </c>
      <c r="J31" s="27">
        <v>1316</v>
      </c>
      <c r="K31" s="28">
        <f t="shared" si="12"/>
        <v>10.960000000000036</v>
      </c>
      <c r="L31" s="6">
        <f t="shared" si="13"/>
        <v>663.48</v>
      </c>
      <c r="M31" s="6"/>
      <c r="N31" s="6"/>
      <c r="O31" s="6">
        <f t="shared" si="15"/>
        <v>92.794405594405589</v>
      </c>
      <c r="P31" s="6"/>
      <c r="R31" s="17">
        <v>35</v>
      </c>
      <c r="S31" s="17">
        <f t="shared" si="14"/>
        <v>46443.6</v>
      </c>
    </row>
    <row r="32" spans="1:24" ht="21" x14ac:dyDescent="0.35">
      <c r="A32" s="31" t="s">
        <v>24</v>
      </c>
      <c r="B32" s="37">
        <v>1770</v>
      </c>
      <c r="C32" s="31"/>
      <c r="D32" s="6">
        <v>1172</v>
      </c>
      <c r="E32" s="6"/>
      <c r="F32" s="6">
        <v>1368</v>
      </c>
      <c r="G32" s="6">
        <f t="shared" si="16"/>
        <v>41.04</v>
      </c>
      <c r="H32" s="6">
        <f t="shared" si="10"/>
        <v>1326.96</v>
      </c>
      <c r="I32" s="12">
        <f t="shared" si="11"/>
        <v>1769.28</v>
      </c>
      <c r="J32" s="27">
        <v>1548</v>
      </c>
      <c r="K32" s="35">
        <f t="shared" si="12"/>
        <v>221.27999999999997</v>
      </c>
      <c r="L32" s="6">
        <f t="shared" si="13"/>
        <v>884.64</v>
      </c>
      <c r="M32" s="6"/>
      <c r="N32" s="6"/>
      <c r="O32" s="6">
        <f t="shared" si="15"/>
        <v>150.96245733788396</v>
      </c>
      <c r="P32" s="6"/>
      <c r="R32" s="17">
        <v>32</v>
      </c>
      <c r="S32" s="17">
        <f t="shared" si="14"/>
        <v>56616.959999999999</v>
      </c>
    </row>
    <row r="33" spans="1:19" ht="21" x14ac:dyDescent="0.35">
      <c r="A33" s="31" t="s">
        <v>26</v>
      </c>
      <c r="B33" s="37">
        <v>1475</v>
      </c>
      <c r="C33" s="31"/>
      <c r="D33" s="6"/>
      <c r="E33" s="6"/>
      <c r="F33" s="11">
        <v>1140</v>
      </c>
      <c r="G33" s="6">
        <f t="shared" si="16"/>
        <v>34.199999999999996</v>
      </c>
      <c r="H33" s="6">
        <f t="shared" si="10"/>
        <v>1105.8</v>
      </c>
      <c r="I33" s="12">
        <f t="shared" si="11"/>
        <v>1474.3999999999999</v>
      </c>
      <c r="J33" s="27">
        <v>1392</v>
      </c>
      <c r="K33" s="35">
        <f t="shared" si="12"/>
        <v>82.399999999999864</v>
      </c>
      <c r="L33" s="6">
        <f t="shared" si="13"/>
        <v>737.19999999999993</v>
      </c>
      <c r="M33" s="6"/>
      <c r="N33" s="6"/>
      <c r="O33" s="6"/>
      <c r="P33" s="6"/>
      <c r="R33" s="17">
        <v>60</v>
      </c>
      <c r="S33" s="17">
        <f t="shared" si="14"/>
        <v>88463.999999999985</v>
      </c>
    </row>
    <row r="34" spans="1:19" ht="21" x14ac:dyDescent="0.35">
      <c r="A34" s="31" t="s">
        <v>25</v>
      </c>
      <c r="B34" s="37">
        <v>575</v>
      </c>
      <c r="C34" s="31"/>
      <c r="D34" s="6">
        <v>575</v>
      </c>
      <c r="E34" s="6"/>
      <c r="F34" s="6">
        <v>456</v>
      </c>
      <c r="G34" s="6">
        <f t="shared" si="16"/>
        <v>13.68</v>
      </c>
      <c r="H34" s="6">
        <f t="shared" si="10"/>
        <v>442.32</v>
      </c>
      <c r="I34" s="12">
        <f t="shared" si="11"/>
        <v>589.76</v>
      </c>
      <c r="J34" s="27">
        <v>561</v>
      </c>
      <c r="K34" s="28">
        <f t="shared" si="12"/>
        <v>28.759999999999991</v>
      </c>
      <c r="L34" s="6">
        <f t="shared" si="13"/>
        <v>294.88</v>
      </c>
      <c r="M34" s="6"/>
      <c r="N34" s="6"/>
      <c r="O34" s="6">
        <f t="shared" si="15"/>
        <v>102.56695652173913</v>
      </c>
      <c r="P34" s="6"/>
      <c r="R34" s="17">
        <v>75</v>
      </c>
      <c r="S34" s="17">
        <f t="shared" si="14"/>
        <v>44232</v>
      </c>
    </row>
    <row r="35" spans="1:19" ht="21" x14ac:dyDescent="0.35">
      <c r="A35" s="32" t="s">
        <v>27</v>
      </c>
      <c r="B35" s="38"/>
      <c r="C35" s="32">
        <v>221</v>
      </c>
      <c r="D35" s="6"/>
      <c r="E35" s="6"/>
      <c r="F35" s="6">
        <v>342</v>
      </c>
      <c r="G35" s="6">
        <f t="shared" si="16"/>
        <v>10.26</v>
      </c>
      <c r="H35" s="6">
        <f t="shared" si="10"/>
        <v>331.74</v>
      </c>
      <c r="I35" s="6">
        <f t="shared" si="11"/>
        <v>442.32</v>
      </c>
      <c r="J35" s="27"/>
      <c r="K35" s="28"/>
      <c r="L35" s="8">
        <f t="shared" si="13"/>
        <v>221.16</v>
      </c>
      <c r="M35" s="29">
        <v>210</v>
      </c>
      <c r="N35" s="30">
        <f>L35-M35</f>
        <v>11.159999999999997</v>
      </c>
      <c r="O35" s="6"/>
      <c r="P35" s="6"/>
      <c r="R35" s="17">
        <v>105</v>
      </c>
      <c r="S35" s="17">
        <f>R35*L35</f>
        <v>23221.8</v>
      </c>
    </row>
    <row r="36" spans="1:19" ht="21" x14ac:dyDescent="0.35">
      <c r="A36" s="26" t="s">
        <v>51</v>
      </c>
      <c r="B36" s="36"/>
      <c r="C36" s="36"/>
      <c r="S36" s="39">
        <f>SUM(S28:S35)</f>
        <v>422965.34666666668</v>
      </c>
    </row>
    <row r="40" spans="1:19" x14ac:dyDescent="0.25">
      <c r="F40">
        <v>7752</v>
      </c>
      <c r="M40">
        <v>7286.25</v>
      </c>
      <c r="O40" t="s">
        <v>44</v>
      </c>
    </row>
    <row r="41" spans="1:19" x14ac:dyDescent="0.25">
      <c r="F41">
        <v>280</v>
      </c>
      <c r="G41" t="s">
        <v>42</v>
      </c>
    </row>
    <row r="42" spans="1:19" x14ac:dyDescent="0.25">
      <c r="F42">
        <f>F40-F41</f>
        <v>7472</v>
      </c>
    </row>
    <row r="43" spans="1:19" x14ac:dyDescent="0.25">
      <c r="F43">
        <v>150.75</v>
      </c>
      <c r="G43" t="s">
        <v>43</v>
      </c>
    </row>
    <row r="44" spans="1:19" x14ac:dyDescent="0.25">
      <c r="F44">
        <f>F42-F43</f>
        <v>7321.25</v>
      </c>
    </row>
    <row r="47" spans="1:19" x14ac:dyDescent="0.25">
      <c r="F47">
        <v>35</v>
      </c>
    </row>
  </sheetData>
  <mergeCells count="1">
    <mergeCell ref="B4:C4"/>
  </mergeCells>
  <pageMargins left="0.7" right="0.7" top="0.75" bottom="0.75" header="0.3" footer="0.3"/>
  <pageSetup paperSize="8" scale="4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E590-09CB-492A-AEFC-CD97F2A06332}">
  <sheetPr>
    <pageSetUpPr fitToPage="1"/>
  </sheetPr>
  <dimension ref="A1:Q47"/>
  <sheetViews>
    <sheetView tabSelected="1" workbookViewId="0">
      <selection activeCell="A12" sqref="A12"/>
    </sheetView>
  </sheetViews>
  <sheetFormatPr baseColWidth="10" defaultRowHeight="15" x14ac:dyDescent="0.25"/>
  <cols>
    <col min="1" max="1" width="59" customWidth="1"/>
    <col min="2" max="2" width="9.85546875" style="42" bestFit="1" customWidth="1"/>
    <col min="3" max="3" width="17.7109375" style="42" bestFit="1" customWidth="1"/>
    <col min="4" max="5" width="11.42578125" style="45"/>
    <col min="6" max="6" width="8.5703125" style="40" bestFit="1" customWidth="1"/>
    <col min="7" max="7" width="17.7109375" style="42" bestFit="1" customWidth="1"/>
    <col min="8" max="8" width="7.85546875" style="45" bestFit="1" customWidth="1"/>
    <col min="9" max="9" width="6" style="45" bestFit="1" customWidth="1"/>
    <col min="10" max="10" width="5" bestFit="1" customWidth="1"/>
    <col min="11" max="11" width="17.7109375" style="42" bestFit="1" customWidth="1"/>
    <col min="12" max="12" width="7.5703125" style="45" bestFit="1" customWidth="1"/>
    <col min="13" max="13" width="6" style="45" bestFit="1" customWidth="1"/>
    <col min="14" max="14" width="5.85546875" style="42" bestFit="1" customWidth="1"/>
    <col min="15" max="15" width="17.7109375" style="42" bestFit="1" customWidth="1"/>
    <col min="16" max="16" width="7.5703125" style="45" bestFit="1" customWidth="1"/>
    <col min="17" max="17" width="6" bestFit="1" customWidth="1"/>
  </cols>
  <sheetData>
    <row r="1" spans="1:17" x14ac:dyDescent="0.25">
      <c r="B1" s="42" t="s">
        <v>53</v>
      </c>
      <c r="C1" s="42" t="s">
        <v>54</v>
      </c>
      <c r="D1" s="45" t="s">
        <v>66</v>
      </c>
      <c r="G1" s="42" t="s">
        <v>54</v>
      </c>
      <c r="H1" s="45" t="s">
        <v>66</v>
      </c>
      <c r="K1" s="42" t="s">
        <v>54</v>
      </c>
      <c r="L1" s="45" t="s">
        <v>66</v>
      </c>
      <c r="O1" s="42" t="s">
        <v>54</v>
      </c>
      <c r="P1" s="45" t="s">
        <v>66</v>
      </c>
    </row>
    <row r="2" spans="1:17" x14ac:dyDescent="0.25">
      <c r="B2" s="42">
        <v>2018</v>
      </c>
      <c r="F2" s="40">
        <v>2017</v>
      </c>
      <c r="J2">
        <v>2016</v>
      </c>
      <c r="N2" s="42" t="s">
        <v>52</v>
      </c>
    </row>
    <row r="3" spans="1:17" ht="21" x14ac:dyDescent="0.35">
      <c r="A3" s="21" t="s">
        <v>0</v>
      </c>
      <c r="B3" s="43">
        <v>209</v>
      </c>
      <c r="C3" s="43">
        <v>2449</v>
      </c>
      <c r="D3" s="46">
        <v>13</v>
      </c>
      <c r="E3" s="47">
        <f>D3*(B3+C3)</f>
        <v>34554</v>
      </c>
      <c r="F3" s="41"/>
      <c r="G3" s="43">
        <v>228</v>
      </c>
      <c r="H3" s="46">
        <v>13</v>
      </c>
      <c r="I3" s="47">
        <f>H3*(F3+G3)</f>
        <v>2964</v>
      </c>
      <c r="J3" s="6">
        <v>79</v>
      </c>
      <c r="K3" s="43"/>
      <c r="L3" s="46">
        <v>13</v>
      </c>
      <c r="M3" s="47">
        <f>L3*(J3+K3)</f>
        <v>1027</v>
      </c>
      <c r="N3" s="43">
        <v>44</v>
      </c>
      <c r="O3" s="43"/>
      <c r="P3" s="46">
        <v>13</v>
      </c>
      <c r="Q3" s="48">
        <f>P3*(N3+O3)</f>
        <v>572</v>
      </c>
    </row>
    <row r="4" spans="1:17" ht="21" x14ac:dyDescent="0.35">
      <c r="A4" s="21" t="s">
        <v>1</v>
      </c>
      <c r="B4" s="43">
        <v>112</v>
      </c>
      <c r="C4" s="43">
        <v>3617</v>
      </c>
      <c r="D4" s="46">
        <v>13</v>
      </c>
      <c r="E4" s="47">
        <f t="shared" ref="E4:E37" si="0">D4*(B4+C4)</f>
        <v>48477</v>
      </c>
      <c r="F4" s="41"/>
      <c r="G4" s="43"/>
      <c r="H4" s="46">
        <v>13</v>
      </c>
      <c r="I4" s="47">
        <f t="shared" ref="I4:I37" si="1">H4*(F4+G4)</f>
        <v>0</v>
      </c>
      <c r="J4" s="6"/>
      <c r="K4" s="43"/>
      <c r="L4" s="46"/>
      <c r="M4" s="47">
        <f t="shared" ref="M4:M37" si="2">L4*(J4+K4)</f>
        <v>0</v>
      </c>
      <c r="N4" s="43"/>
      <c r="O4" s="43"/>
      <c r="P4" s="46"/>
      <c r="Q4" s="48">
        <f t="shared" ref="Q4:Q37" si="3">P4*(N4+O4)</f>
        <v>0</v>
      </c>
    </row>
    <row r="5" spans="1:17" ht="21" x14ac:dyDescent="0.35">
      <c r="A5" s="22" t="s">
        <v>2</v>
      </c>
      <c r="B5" s="43">
        <v>39</v>
      </c>
      <c r="C5" s="43">
        <v>621</v>
      </c>
      <c r="D5" s="46">
        <v>29</v>
      </c>
      <c r="E5" s="47">
        <f t="shared" si="0"/>
        <v>19140</v>
      </c>
      <c r="F5" s="41"/>
      <c r="G5" s="43">
        <v>120</v>
      </c>
      <c r="H5" s="46">
        <v>26</v>
      </c>
      <c r="I5" s="47">
        <f t="shared" si="1"/>
        <v>3120</v>
      </c>
      <c r="J5" s="6"/>
      <c r="K5" s="43"/>
      <c r="L5" s="46"/>
      <c r="M5" s="47">
        <f t="shared" si="2"/>
        <v>0</v>
      </c>
      <c r="N5" s="43"/>
      <c r="O5" s="43"/>
      <c r="P5" s="46"/>
      <c r="Q5" s="48">
        <f t="shared" si="3"/>
        <v>0</v>
      </c>
    </row>
    <row r="6" spans="1:17" ht="21" x14ac:dyDescent="0.35">
      <c r="A6" s="21" t="s">
        <v>3</v>
      </c>
      <c r="B6" s="43">
        <v>337</v>
      </c>
      <c r="C6" s="43">
        <v>909</v>
      </c>
      <c r="D6" s="46">
        <v>38</v>
      </c>
      <c r="E6" s="47">
        <f t="shared" si="0"/>
        <v>47348</v>
      </c>
      <c r="F6" s="41"/>
      <c r="G6" s="43">
        <v>30</v>
      </c>
      <c r="H6" s="46">
        <v>38</v>
      </c>
      <c r="I6" s="47">
        <f t="shared" si="1"/>
        <v>1140</v>
      </c>
      <c r="J6" s="6"/>
      <c r="K6" s="43"/>
      <c r="L6" s="46"/>
      <c r="M6" s="47">
        <f t="shared" si="2"/>
        <v>0</v>
      </c>
      <c r="N6" s="43"/>
      <c r="O6" s="43"/>
      <c r="P6" s="46"/>
      <c r="Q6" s="48">
        <f t="shared" si="3"/>
        <v>0</v>
      </c>
    </row>
    <row r="7" spans="1:17" ht="21" x14ac:dyDescent="0.25">
      <c r="A7" s="23" t="s">
        <v>33</v>
      </c>
      <c r="B7" s="43"/>
      <c r="C7" s="43">
        <v>2114</v>
      </c>
      <c r="D7" s="46">
        <v>35</v>
      </c>
      <c r="E7" s="47">
        <f t="shared" si="0"/>
        <v>73990</v>
      </c>
      <c r="F7" s="41"/>
      <c r="G7" s="43">
        <v>12</v>
      </c>
      <c r="H7" s="46">
        <v>35</v>
      </c>
      <c r="I7" s="47">
        <f t="shared" si="1"/>
        <v>420</v>
      </c>
      <c r="J7" s="6"/>
      <c r="K7" s="43">
        <v>42</v>
      </c>
      <c r="L7" s="46">
        <v>35</v>
      </c>
      <c r="M7" s="47">
        <f t="shared" si="2"/>
        <v>1470</v>
      </c>
      <c r="N7" s="43"/>
      <c r="O7" s="43"/>
      <c r="P7" s="46">
        <v>35</v>
      </c>
      <c r="Q7" s="48">
        <f t="shared" si="3"/>
        <v>0</v>
      </c>
    </row>
    <row r="8" spans="1:17" ht="21" x14ac:dyDescent="0.35">
      <c r="A8" s="21" t="s">
        <v>4</v>
      </c>
      <c r="B8" s="43"/>
      <c r="C8" s="43">
        <v>1098</v>
      </c>
      <c r="D8" s="46">
        <v>35</v>
      </c>
      <c r="E8" s="47">
        <f t="shared" si="0"/>
        <v>38430</v>
      </c>
      <c r="F8" s="41"/>
      <c r="G8" s="43"/>
      <c r="H8" s="46">
        <v>35</v>
      </c>
      <c r="I8" s="47">
        <f t="shared" si="1"/>
        <v>0</v>
      </c>
      <c r="J8" s="6"/>
      <c r="K8" s="43"/>
      <c r="L8" s="46">
        <v>35</v>
      </c>
      <c r="M8" s="47">
        <f t="shared" si="2"/>
        <v>0</v>
      </c>
      <c r="N8" s="43"/>
      <c r="O8" s="43"/>
      <c r="P8" s="46">
        <v>35</v>
      </c>
      <c r="Q8" s="48">
        <f t="shared" si="3"/>
        <v>0</v>
      </c>
    </row>
    <row r="9" spans="1:17" ht="21" x14ac:dyDescent="0.35">
      <c r="A9" s="21" t="s">
        <v>5</v>
      </c>
      <c r="B9" s="43"/>
      <c r="C9" s="43">
        <v>350</v>
      </c>
      <c r="D9" s="46">
        <v>35</v>
      </c>
      <c r="E9" s="47">
        <f t="shared" si="0"/>
        <v>12250</v>
      </c>
      <c r="F9" s="41"/>
      <c r="G9" s="43">
        <v>138</v>
      </c>
      <c r="H9" s="46">
        <v>35</v>
      </c>
      <c r="I9" s="47">
        <f t="shared" si="1"/>
        <v>4830</v>
      </c>
      <c r="J9" s="6"/>
      <c r="K9" s="43"/>
      <c r="L9" s="46">
        <v>35</v>
      </c>
      <c r="M9" s="47">
        <f t="shared" si="2"/>
        <v>0</v>
      </c>
      <c r="N9" s="43"/>
      <c r="O9" s="43"/>
      <c r="P9" s="46">
        <v>35</v>
      </c>
      <c r="Q9" s="48">
        <f t="shared" si="3"/>
        <v>0</v>
      </c>
    </row>
    <row r="10" spans="1:17" ht="21" x14ac:dyDescent="0.35">
      <c r="A10" s="22" t="s">
        <v>47</v>
      </c>
      <c r="B10" s="43">
        <v>175</v>
      </c>
      <c r="C10" s="43">
        <v>1360</v>
      </c>
      <c r="D10" s="46">
        <v>27.5</v>
      </c>
      <c r="E10" s="47">
        <f t="shared" si="0"/>
        <v>42212.5</v>
      </c>
      <c r="F10" s="41">
        <v>18</v>
      </c>
      <c r="G10" s="43">
        <v>60</v>
      </c>
      <c r="H10" s="46">
        <v>27.5</v>
      </c>
      <c r="I10" s="47">
        <f t="shared" si="1"/>
        <v>2145</v>
      </c>
      <c r="J10" s="6"/>
      <c r="K10" s="43"/>
      <c r="L10" s="46">
        <v>27.5</v>
      </c>
      <c r="M10" s="47">
        <f t="shared" si="2"/>
        <v>0</v>
      </c>
      <c r="N10" s="43">
        <v>18</v>
      </c>
      <c r="O10" s="43">
        <v>132</v>
      </c>
      <c r="P10" s="46">
        <v>27.5</v>
      </c>
      <c r="Q10" s="48">
        <f t="shared" si="3"/>
        <v>4125</v>
      </c>
    </row>
    <row r="11" spans="1:17" ht="21" x14ac:dyDescent="0.35">
      <c r="A11" s="21" t="s">
        <v>6</v>
      </c>
      <c r="B11" s="43">
        <v>45</v>
      </c>
      <c r="C11" s="43">
        <v>1065</v>
      </c>
      <c r="D11" s="46">
        <v>35</v>
      </c>
      <c r="E11" s="47">
        <f t="shared" si="0"/>
        <v>38850</v>
      </c>
      <c r="F11" s="41"/>
      <c r="G11" s="43">
        <v>36</v>
      </c>
      <c r="H11" s="46">
        <v>35</v>
      </c>
      <c r="I11" s="47">
        <f t="shared" si="1"/>
        <v>1260</v>
      </c>
      <c r="J11" s="6"/>
      <c r="K11" s="43">
        <v>8</v>
      </c>
      <c r="L11" s="46">
        <v>35</v>
      </c>
      <c r="M11" s="47">
        <f t="shared" si="2"/>
        <v>280</v>
      </c>
      <c r="N11" s="43"/>
      <c r="O11" s="43"/>
      <c r="P11" s="46"/>
      <c r="Q11" s="48">
        <f t="shared" si="3"/>
        <v>0</v>
      </c>
    </row>
    <row r="12" spans="1:17" ht="21" x14ac:dyDescent="0.35">
      <c r="A12" s="21" t="s">
        <v>7</v>
      </c>
      <c r="B12" s="43">
        <v>92</v>
      </c>
      <c r="C12" s="43">
        <v>393</v>
      </c>
      <c r="D12" s="46">
        <v>175</v>
      </c>
      <c r="E12" s="47">
        <f t="shared" si="0"/>
        <v>84875</v>
      </c>
      <c r="F12" s="41">
        <v>16</v>
      </c>
      <c r="G12" s="43">
        <v>39</v>
      </c>
      <c r="H12" s="46">
        <v>175</v>
      </c>
      <c r="I12" s="47">
        <f t="shared" si="1"/>
        <v>9625</v>
      </c>
      <c r="J12" s="6"/>
      <c r="K12" s="43"/>
      <c r="L12" s="46">
        <v>175</v>
      </c>
      <c r="M12" s="47">
        <f t="shared" si="2"/>
        <v>0</v>
      </c>
      <c r="N12" s="43">
        <v>21</v>
      </c>
      <c r="O12" s="43">
        <v>7</v>
      </c>
      <c r="P12" s="46">
        <v>175</v>
      </c>
      <c r="Q12" s="48">
        <f t="shared" si="3"/>
        <v>4900</v>
      </c>
    </row>
    <row r="13" spans="1:17" ht="21" x14ac:dyDescent="0.25">
      <c r="A13" s="23" t="s">
        <v>67</v>
      </c>
      <c r="B13" s="43">
        <v>44</v>
      </c>
      <c r="C13" s="43">
        <v>682</v>
      </c>
      <c r="D13" s="46">
        <v>350</v>
      </c>
      <c r="E13" s="47">
        <f t="shared" si="0"/>
        <v>254100</v>
      </c>
      <c r="F13" s="41"/>
      <c r="G13" s="43">
        <v>90</v>
      </c>
      <c r="H13" s="46">
        <v>350</v>
      </c>
      <c r="I13" s="47">
        <f t="shared" si="1"/>
        <v>31500</v>
      </c>
      <c r="J13" s="6">
        <v>10</v>
      </c>
      <c r="K13" s="43"/>
      <c r="L13" s="46"/>
      <c r="M13" s="47">
        <f t="shared" si="2"/>
        <v>0</v>
      </c>
      <c r="N13" s="43"/>
      <c r="O13" s="43">
        <v>154</v>
      </c>
      <c r="P13" s="46">
        <v>275</v>
      </c>
      <c r="Q13" s="48">
        <f t="shared" si="3"/>
        <v>42350</v>
      </c>
    </row>
    <row r="14" spans="1:17" ht="21" x14ac:dyDescent="0.35">
      <c r="A14" s="22" t="s">
        <v>68</v>
      </c>
      <c r="B14" s="43">
        <v>219</v>
      </c>
      <c r="C14" s="43">
        <v>616</v>
      </c>
      <c r="D14" s="46">
        <v>45</v>
      </c>
      <c r="E14" s="47">
        <f t="shared" si="0"/>
        <v>37575</v>
      </c>
      <c r="F14" s="41"/>
      <c r="G14" s="43">
        <v>168</v>
      </c>
      <c r="H14" s="46">
        <v>40</v>
      </c>
      <c r="I14" s="47">
        <f t="shared" si="1"/>
        <v>6720</v>
      </c>
      <c r="J14" s="6"/>
      <c r="K14" s="43"/>
      <c r="L14" s="46">
        <v>40</v>
      </c>
      <c r="M14" s="47">
        <f t="shared" si="2"/>
        <v>0</v>
      </c>
      <c r="N14" s="43"/>
      <c r="O14" s="43"/>
      <c r="P14" s="46">
        <v>40</v>
      </c>
      <c r="Q14" s="48">
        <f t="shared" si="3"/>
        <v>0</v>
      </c>
    </row>
    <row r="15" spans="1:17" ht="21" x14ac:dyDescent="0.35">
      <c r="A15" s="21" t="s">
        <v>69</v>
      </c>
      <c r="B15" s="43">
        <v>59</v>
      </c>
      <c r="C15" s="43">
        <v>1143</v>
      </c>
      <c r="D15" s="46">
        <v>45</v>
      </c>
      <c r="E15" s="47">
        <f t="shared" si="0"/>
        <v>54090</v>
      </c>
      <c r="F15" s="41"/>
      <c r="G15" s="43">
        <v>24</v>
      </c>
      <c r="H15" s="46">
        <v>40</v>
      </c>
      <c r="I15" s="47">
        <f t="shared" si="1"/>
        <v>960</v>
      </c>
      <c r="J15" s="6"/>
      <c r="K15" s="43"/>
      <c r="L15" s="46">
        <v>40</v>
      </c>
      <c r="M15" s="47">
        <f t="shared" si="2"/>
        <v>0</v>
      </c>
      <c r="N15" s="43"/>
      <c r="O15" s="43"/>
      <c r="P15" s="46">
        <v>40</v>
      </c>
      <c r="Q15" s="48">
        <f t="shared" si="3"/>
        <v>0</v>
      </c>
    </row>
    <row r="16" spans="1:17" ht="21" x14ac:dyDescent="0.35">
      <c r="A16" s="21" t="s">
        <v>70</v>
      </c>
      <c r="B16" s="43">
        <v>43</v>
      </c>
      <c r="C16" s="43">
        <v>87</v>
      </c>
      <c r="D16" s="46">
        <v>45</v>
      </c>
      <c r="E16" s="47">
        <f t="shared" si="0"/>
        <v>5850</v>
      </c>
      <c r="F16" s="41"/>
      <c r="G16" s="43">
        <v>48</v>
      </c>
      <c r="H16" s="46">
        <v>40</v>
      </c>
      <c r="I16" s="47">
        <f t="shared" si="1"/>
        <v>1920</v>
      </c>
      <c r="J16" s="6"/>
      <c r="K16" s="43">
        <v>24</v>
      </c>
      <c r="L16" s="46">
        <v>40</v>
      </c>
      <c r="M16" s="47">
        <f t="shared" si="2"/>
        <v>960</v>
      </c>
      <c r="N16" s="43"/>
      <c r="O16" s="43">
        <v>144</v>
      </c>
      <c r="P16" s="46">
        <v>40</v>
      </c>
      <c r="Q16" s="48">
        <f t="shared" si="3"/>
        <v>5760</v>
      </c>
    </row>
    <row r="17" spans="1:17" ht="21" x14ac:dyDescent="0.35">
      <c r="A17" s="25" t="s">
        <v>19</v>
      </c>
      <c r="B17" s="43">
        <v>691</v>
      </c>
      <c r="C17" s="43">
        <v>4667</v>
      </c>
      <c r="D17" s="46">
        <v>13</v>
      </c>
      <c r="E17" s="47">
        <f t="shared" si="0"/>
        <v>69654</v>
      </c>
      <c r="F17" s="41">
        <v>1093</v>
      </c>
      <c r="G17" s="43">
        <v>528</v>
      </c>
      <c r="H17" s="46">
        <v>13</v>
      </c>
      <c r="I17" s="47">
        <f t="shared" si="1"/>
        <v>21073</v>
      </c>
      <c r="J17" s="6"/>
      <c r="K17" s="43"/>
      <c r="L17" s="46"/>
      <c r="M17" s="47">
        <f t="shared" si="2"/>
        <v>0</v>
      </c>
      <c r="N17" s="43"/>
      <c r="O17" s="43"/>
      <c r="P17" s="46"/>
      <c r="Q17" s="48">
        <f t="shared" si="3"/>
        <v>0</v>
      </c>
    </row>
    <row r="18" spans="1:17" x14ac:dyDescent="0.25">
      <c r="A18" s="40"/>
      <c r="E18" s="46"/>
      <c r="I18" s="46"/>
      <c r="M18" s="46"/>
    </row>
    <row r="19" spans="1:17" x14ac:dyDescent="0.25">
      <c r="A19" s="40"/>
      <c r="E19" s="17">
        <f>SUM(E3:E18)</f>
        <v>861395.5</v>
      </c>
      <c r="I19" s="17">
        <f>SUM(I3:I18)</f>
        <v>87677</v>
      </c>
      <c r="M19" s="17">
        <f>SUM(M3:M18)</f>
        <v>3737</v>
      </c>
      <c r="Q19" s="16">
        <f>SUM(Q3:Q18)</f>
        <v>57707</v>
      </c>
    </row>
    <row r="20" spans="1:17" x14ac:dyDescent="0.25">
      <c r="A20" s="40"/>
      <c r="E20" s="46"/>
      <c r="I20" s="46"/>
      <c r="M20" s="46"/>
    </row>
    <row r="21" spans="1:17" x14ac:dyDescent="0.25">
      <c r="A21" s="40"/>
      <c r="B21" s="42" t="s">
        <v>53</v>
      </c>
      <c r="C21" s="42" t="s">
        <v>54</v>
      </c>
      <c r="D21" s="45" t="s">
        <v>66</v>
      </c>
      <c r="E21" s="46"/>
      <c r="G21" s="42" t="s">
        <v>54</v>
      </c>
      <c r="H21" s="45" t="s">
        <v>66</v>
      </c>
      <c r="I21" s="46"/>
      <c r="K21" s="42" t="s">
        <v>54</v>
      </c>
      <c r="L21" s="45" t="s">
        <v>66</v>
      </c>
      <c r="M21" s="46"/>
      <c r="O21" s="42" t="s">
        <v>54</v>
      </c>
      <c r="P21" s="45" t="s">
        <v>66</v>
      </c>
    </row>
    <row r="22" spans="1:17" x14ac:dyDescent="0.25">
      <c r="A22" s="40" t="s">
        <v>20</v>
      </c>
      <c r="B22" s="42">
        <v>2018</v>
      </c>
      <c r="E22" s="46"/>
      <c r="F22" s="40">
        <v>2017</v>
      </c>
      <c r="I22" s="46"/>
      <c r="J22">
        <v>2016</v>
      </c>
      <c r="M22" s="46"/>
      <c r="N22" s="42" t="s">
        <v>52</v>
      </c>
    </row>
    <row r="23" spans="1:17" ht="21" x14ac:dyDescent="0.35">
      <c r="A23" s="44" t="s">
        <v>21</v>
      </c>
      <c r="B23" s="43">
        <v>316</v>
      </c>
      <c r="C23" s="43">
        <v>720</v>
      </c>
      <c r="D23" s="46">
        <v>13</v>
      </c>
      <c r="E23" s="47">
        <f t="shared" si="0"/>
        <v>13468</v>
      </c>
      <c r="F23" s="41">
        <v>114</v>
      </c>
      <c r="G23" s="43">
        <v>120</v>
      </c>
      <c r="H23" s="46">
        <v>13</v>
      </c>
      <c r="I23" s="47">
        <f t="shared" si="1"/>
        <v>3042</v>
      </c>
      <c r="J23" s="6"/>
      <c r="K23" s="43"/>
      <c r="L23" s="46"/>
      <c r="M23" s="47">
        <f t="shared" si="2"/>
        <v>0</v>
      </c>
      <c r="N23" s="43"/>
      <c r="O23" s="43"/>
      <c r="P23" s="46"/>
      <c r="Q23" s="48">
        <f t="shared" si="3"/>
        <v>0</v>
      </c>
    </row>
    <row r="24" spans="1:17" ht="21" x14ac:dyDescent="0.35">
      <c r="A24" s="31" t="s">
        <v>28</v>
      </c>
      <c r="B24" s="43"/>
      <c r="C24" s="43"/>
      <c r="D24" s="46"/>
      <c r="E24" s="47">
        <f t="shared" si="0"/>
        <v>0</v>
      </c>
      <c r="F24" s="41"/>
      <c r="G24" s="43"/>
      <c r="H24" s="46"/>
      <c r="I24" s="47">
        <f t="shared" si="1"/>
        <v>0</v>
      </c>
      <c r="J24" s="6"/>
      <c r="K24" s="43"/>
      <c r="L24" s="46"/>
      <c r="M24" s="47">
        <f t="shared" si="2"/>
        <v>0</v>
      </c>
      <c r="N24" s="43"/>
      <c r="O24" s="43"/>
      <c r="P24" s="46"/>
      <c r="Q24" s="48">
        <f t="shared" si="3"/>
        <v>0</v>
      </c>
    </row>
    <row r="25" spans="1:17" ht="21" x14ac:dyDescent="0.35">
      <c r="A25" s="44" t="s">
        <v>22</v>
      </c>
      <c r="B25" s="43"/>
      <c r="C25" s="43">
        <v>18</v>
      </c>
      <c r="D25" s="46">
        <v>115</v>
      </c>
      <c r="E25" s="47">
        <f t="shared" si="0"/>
        <v>2070</v>
      </c>
      <c r="F25" s="41"/>
      <c r="G25" s="43">
        <v>78</v>
      </c>
      <c r="H25" s="46">
        <v>110</v>
      </c>
      <c r="I25" s="47">
        <f t="shared" si="1"/>
        <v>8580</v>
      </c>
      <c r="J25" s="6"/>
      <c r="K25" s="43"/>
      <c r="L25" s="46"/>
      <c r="M25" s="47">
        <f t="shared" si="2"/>
        <v>0</v>
      </c>
      <c r="O25" s="43">
        <v>27</v>
      </c>
      <c r="P25" s="46">
        <v>95</v>
      </c>
      <c r="Q25" s="48">
        <f t="shared" si="3"/>
        <v>2565</v>
      </c>
    </row>
    <row r="26" spans="1:17" ht="21" x14ac:dyDescent="0.35">
      <c r="A26" s="44" t="s">
        <v>23</v>
      </c>
      <c r="B26" s="43">
        <v>30</v>
      </c>
      <c r="C26" s="43">
        <v>540</v>
      </c>
      <c r="D26" s="46">
        <v>34</v>
      </c>
      <c r="E26" s="47">
        <f t="shared" si="0"/>
        <v>19380</v>
      </c>
      <c r="F26" s="41">
        <v>116</v>
      </c>
      <c r="G26" s="43">
        <v>347</v>
      </c>
      <c r="H26" s="46">
        <v>32</v>
      </c>
      <c r="I26" s="47">
        <f t="shared" si="1"/>
        <v>14816</v>
      </c>
      <c r="J26" s="6"/>
      <c r="K26" s="43">
        <v>402</v>
      </c>
      <c r="L26" s="46">
        <v>32</v>
      </c>
      <c r="M26" s="47">
        <f t="shared" si="2"/>
        <v>12864</v>
      </c>
      <c r="N26" s="43"/>
      <c r="O26" s="43"/>
      <c r="P26" s="46"/>
      <c r="Q26" s="48">
        <f t="shared" si="3"/>
        <v>0</v>
      </c>
    </row>
    <row r="27" spans="1:17" ht="21" x14ac:dyDescent="0.35">
      <c r="A27" s="31" t="s">
        <v>24</v>
      </c>
      <c r="B27" s="43">
        <v>60</v>
      </c>
      <c r="C27" s="43">
        <v>228</v>
      </c>
      <c r="D27" s="46">
        <v>31</v>
      </c>
      <c r="E27" s="47">
        <f t="shared" si="0"/>
        <v>8928</v>
      </c>
      <c r="F27" s="41">
        <v>283</v>
      </c>
      <c r="G27" s="43">
        <v>457</v>
      </c>
      <c r="H27" s="46">
        <v>30</v>
      </c>
      <c r="I27" s="47">
        <f t="shared" si="1"/>
        <v>22200</v>
      </c>
      <c r="J27" s="6">
        <v>351</v>
      </c>
      <c r="K27" s="43">
        <v>378</v>
      </c>
      <c r="L27" s="46">
        <v>30</v>
      </c>
      <c r="M27" s="47">
        <f t="shared" si="2"/>
        <v>21870</v>
      </c>
      <c r="N27" s="43"/>
      <c r="O27" s="43"/>
      <c r="P27" s="46"/>
      <c r="Q27" s="48">
        <f t="shared" si="3"/>
        <v>0</v>
      </c>
    </row>
    <row r="28" spans="1:17" ht="21" x14ac:dyDescent="0.35">
      <c r="A28" s="31" t="s">
        <v>26</v>
      </c>
      <c r="B28" s="43"/>
      <c r="C28" s="43"/>
      <c r="D28" s="46"/>
      <c r="E28" s="47">
        <f t="shared" si="0"/>
        <v>0</v>
      </c>
      <c r="F28" s="41"/>
      <c r="G28" s="43"/>
      <c r="H28" s="46"/>
      <c r="I28" s="47">
        <f t="shared" si="1"/>
        <v>0</v>
      </c>
      <c r="J28" s="6"/>
      <c r="K28" s="43"/>
      <c r="L28" s="46"/>
      <c r="M28" s="47">
        <f t="shared" si="2"/>
        <v>0</v>
      </c>
      <c r="N28" s="43"/>
      <c r="O28" s="43"/>
      <c r="P28" s="46"/>
      <c r="Q28" s="48">
        <f t="shared" si="3"/>
        <v>0</v>
      </c>
    </row>
    <row r="29" spans="1:17" ht="21" x14ac:dyDescent="0.35">
      <c r="A29" s="31" t="s">
        <v>25</v>
      </c>
      <c r="B29" s="43">
        <v>18</v>
      </c>
      <c r="C29" s="43">
        <v>180</v>
      </c>
      <c r="D29" s="46">
        <v>60</v>
      </c>
      <c r="E29" s="47">
        <f t="shared" si="0"/>
        <v>11880</v>
      </c>
      <c r="F29" s="41"/>
      <c r="G29" s="43"/>
      <c r="H29" s="46"/>
      <c r="I29" s="47">
        <f t="shared" si="1"/>
        <v>0</v>
      </c>
      <c r="J29" s="6"/>
      <c r="K29" s="43"/>
      <c r="L29" s="46"/>
      <c r="M29" s="47">
        <f t="shared" si="2"/>
        <v>0</v>
      </c>
      <c r="N29" s="43"/>
      <c r="O29" s="43"/>
      <c r="P29" s="46"/>
      <c r="Q29" s="48">
        <f t="shared" si="3"/>
        <v>0</v>
      </c>
    </row>
    <row r="30" spans="1:17" ht="21" x14ac:dyDescent="0.35">
      <c r="A30" s="32" t="s">
        <v>27</v>
      </c>
      <c r="B30" s="43"/>
      <c r="C30" s="43"/>
      <c r="D30" s="46"/>
      <c r="E30" s="47">
        <f t="shared" si="0"/>
        <v>0</v>
      </c>
      <c r="F30" s="41"/>
      <c r="G30" s="43"/>
      <c r="H30" s="46"/>
      <c r="I30" s="47">
        <f t="shared" si="1"/>
        <v>0</v>
      </c>
      <c r="J30" s="6"/>
      <c r="K30" s="43"/>
      <c r="L30" s="46"/>
      <c r="M30" s="47">
        <f t="shared" si="2"/>
        <v>0</v>
      </c>
      <c r="N30" s="43"/>
      <c r="O30" s="43"/>
      <c r="P30" s="46"/>
      <c r="Q30" s="48">
        <f t="shared" si="3"/>
        <v>0</v>
      </c>
    </row>
    <row r="31" spans="1:17" ht="21" x14ac:dyDescent="0.35">
      <c r="A31" s="32" t="s">
        <v>55</v>
      </c>
      <c r="B31" s="43"/>
      <c r="C31" s="43"/>
      <c r="D31" s="46"/>
      <c r="E31" s="47">
        <f t="shared" si="0"/>
        <v>0</v>
      </c>
      <c r="F31" s="41"/>
      <c r="G31" s="43"/>
      <c r="H31" s="46"/>
      <c r="I31" s="47">
        <f t="shared" si="1"/>
        <v>0</v>
      </c>
      <c r="J31" s="6"/>
      <c r="K31" s="43"/>
      <c r="L31" s="46"/>
      <c r="M31" s="47">
        <f t="shared" si="2"/>
        <v>0</v>
      </c>
      <c r="N31" s="43">
        <v>60</v>
      </c>
      <c r="P31" s="46">
        <v>52</v>
      </c>
      <c r="Q31" s="48">
        <f t="shared" si="3"/>
        <v>3120</v>
      </c>
    </row>
    <row r="32" spans="1:17" ht="21" x14ac:dyDescent="0.35">
      <c r="A32" s="32" t="s">
        <v>56</v>
      </c>
      <c r="B32" s="43"/>
      <c r="C32" s="43"/>
      <c r="D32" s="46"/>
      <c r="E32" s="47">
        <f t="shared" si="0"/>
        <v>0</v>
      </c>
      <c r="F32" s="41"/>
      <c r="G32" s="43"/>
      <c r="H32" s="46"/>
      <c r="I32" s="47">
        <f t="shared" si="1"/>
        <v>0</v>
      </c>
      <c r="J32" s="6"/>
      <c r="K32" s="43"/>
      <c r="L32" s="46"/>
      <c r="M32" s="47">
        <f t="shared" si="2"/>
        <v>0</v>
      </c>
      <c r="N32" s="43">
        <v>77</v>
      </c>
      <c r="P32" s="46">
        <v>115</v>
      </c>
      <c r="Q32" s="48">
        <f t="shared" si="3"/>
        <v>8855</v>
      </c>
    </row>
    <row r="33" spans="1:17" ht="21" x14ac:dyDescent="0.35">
      <c r="A33" s="32" t="s">
        <v>57</v>
      </c>
      <c r="B33" s="43"/>
      <c r="C33" s="43"/>
      <c r="D33" s="46"/>
      <c r="E33" s="47">
        <f t="shared" si="0"/>
        <v>0</v>
      </c>
      <c r="F33" s="41"/>
      <c r="G33" s="43"/>
      <c r="H33" s="46"/>
      <c r="I33" s="47">
        <f t="shared" si="1"/>
        <v>0</v>
      </c>
      <c r="J33" s="6"/>
      <c r="K33" s="43"/>
      <c r="L33" s="46"/>
      <c r="M33" s="47">
        <f t="shared" si="2"/>
        <v>0</v>
      </c>
      <c r="N33" s="43"/>
      <c r="O33" s="43"/>
      <c r="P33" s="46"/>
      <c r="Q33" s="48">
        <f t="shared" si="3"/>
        <v>0</v>
      </c>
    </row>
    <row r="34" spans="1:17" ht="21" x14ac:dyDescent="0.35">
      <c r="A34" s="32" t="s">
        <v>62</v>
      </c>
      <c r="B34" s="43"/>
      <c r="C34" s="43"/>
      <c r="D34" s="46"/>
      <c r="E34" s="47">
        <f t="shared" si="0"/>
        <v>0</v>
      </c>
      <c r="F34" s="41">
        <v>12</v>
      </c>
      <c r="G34" s="43">
        <v>180</v>
      </c>
      <c r="H34" s="46">
        <v>75</v>
      </c>
      <c r="I34" s="47">
        <f t="shared" si="1"/>
        <v>14400</v>
      </c>
      <c r="J34" s="6"/>
      <c r="K34" s="43"/>
      <c r="L34" s="46"/>
      <c r="M34" s="47">
        <f t="shared" si="2"/>
        <v>0</v>
      </c>
      <c r="N34" s="43"/>
      <c r="O34" s="43"/>
      <c r="P34" s="46"/>
      <c r="Q34" s="48">
        <f t="shared" si="3"/>
        <v>0</v>
      </c>
    </row>
    <row r="35" spans="1:17" ht="21" x14ac:dyDescent="0.35">
      <c r="A35" s="32" t="s">
        <v>63</v>
      </c>
      <c r="B35" s="43"/>
      <c r="C35" s="43"/>
      <c r="D35" s="46"/>
      <c r="E35" s="47">
        <f t="shared" si="0"/>
        <v>0</v>
      </c>
      <c r="F35" s="41"/>
      <c r="G35" s="43"/>
      <c r="H35" s="46">
        <v>35</v>
      </c>
      <c r="I35" s="47">
        <f t="shared" si="1"/>
        <v>0</v>
      </c>
      <c r="J35" s="6"/>
      <c r="K35" s="43"/>
      <c r="L35" s="46"/>
      <c r="M35" s="47">
        <f t="shared" si="2"/>
        <v>0</v>
      </c>
      <c r="N35" s="43">
        <v>159</v>
      </c>
      <c r="O35" s="43"/>
      <c r="P35" s="46">
        <v>75</v>
      </c>
      <c r="Q35" s="48">
        <f t="shared" si="3"/>
        <v>11925</v>
      </c>
    </row>
    <row r="36" spans="1:17" ht="21" x14ac:dyDescent="0.35">
      <c r="A36" s="32" t="s">
        <v>64</v>
      </c>
      <c r="B36" s="43"/>
      <c r="C36" s="43"/>
      <c r="D36" s="46"/>
      <c r="E36" s="47">
        <f t="shared" si="0"/>
        <v>0</v>
      </c>
      <c r="F36" s="41">
        <v>238</v>
      </c>
      <c r="G36" s="43">
        <v>397</v>
      </c>
      <c r="H36" s="46">
        <v>35</v>
      </c>
      <c r="I36" s="47">
        <f t="shared" si="1"/>
        <v>22225</v>
      </c>
      <c r="J36" s="6"/>
      <c r="K36" s="43"/>
      <c r="L36" s="46"/>
      <c r="M36" s="47">
        <f t="shared" si="2"/>
        <v>0</v>
      </c>
      <c r="N36" s="43"/>
      <c r="O36" s="43"/>
      <c r="P36" s="46"/>
      <c r="Q36" s="48">
        <f t="shared" si="3"/>
        <v>0</v>
      </c>
    </row>
    <row r="37" spans="1:17" ht="21" x14ac:dyDescent="0.35">
      <c r="A37" s="32" t="s">
        <v>65</v>
      </c>
      <c r="B37" s="43"/>
      <c r="C37" s="43"/>
      <c r="D37" s="46"/>
      <c r="E37" s="47">
        <f t="shared" si="0"/>
        <v>0</v>
      </c>
      <c r="F37" s="41"/>
      <c r="G37" s="43"/>
      <c r="H37" s="46"/>
      <c r="I37" s="47">
        <f t="shared" si="1"/>
        <v>0</v>
      </c>
      <c r="J37" s="6"/>
      <c r="K37" s="43"/>
      <c r="L37" s="46"/>
      <c r="M37" s="47">
        <f t="shared" si="2"/>
        <v>0</v>
      </c>
      <c r="N37" s="43">
        <v>148</v>
      </c>
      <c r="O37" s="43"/>
      <c r="P37" s="46">
        <v>35</v>
      </c>
      <c r="Q37" s="48">
        <f t="shared" si="3"/>
        <v>5180</v>
      </c>
    </row>
    <row r="38" spans="1:17" x14ac:dyDescent="0.25">
      <c r="E38" s="16">
        <f>SUM(E23:E37)</f>
        <v>55726</v>
      </c>
      <c r="F38" s="16"/>
      <c r="G38" s="16"/>
      <c r="H38" s="16"/>
      <c r="I38" s="16">
        <f>SUM(I23:I37)</f>
        <v>85263</v>
      </c>
      <c r="J38" s="16"/>
      <c r="K38" s="16"/>
      <c r="L38" s="16"/>
      <c r="M38" s="16">
        <f>SUM(M23:M37)</f>
        <v>34734</v>
      </c>
      <c r="N38" s="16"/>
      <c r="O38" s="16"/>
      <c r="P38" s="16"/>
      <c r="Q38" s="16">
        <f>SUM(Q23:Q37)</f>
        <v>31645</v>
      </c>
    </row>
    <row r="39" spans="1:17" x14ac:dyDescent="0.25"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6" spans="1:17" x14ac:dyDescent="0.25">
      <c r="C46" s="42" t="s">
        <v>58</v>
      </c>
      <c r="D46" s="45">
        <v>2010</v>
      </c>
      <c r="F46" s="40" t="s">
        <v>59</v>
      </c>
      <c r="H46" s="45" t="s">
        <v>60</v>
      </c>
    </row>
    <row r="47" spans="1:17" x14ac:dyDescent="0.25">
      <c r="D47" s="45">
        <v>2011</v>
      </c>
      <c r="H47" s="45" t="s">
        <v>61</v>
      </c>
    </row>
  </sheetData>
  <pageMargins left="0.7" right="0.7" top="0.75" bottom="0.75" header="0.3" footer="0.3"/>
  <pageSetup paperSize="8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2020-11-02T14:46:46Z</cp:lastPrinted>
  <dcterms:created xsi:type="dcterms:W3CDTF">2020-05-27T14:36:03Z</dcterms:created>
  <dcterms:modified xsi:type="dcterms:W3CDTF">2020-11-03T12:34:37Z</dcterms:modified>
</cp:coreProperties>
</file>