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C:\Users\carol\Desktop\Caro\perso\IRPP ET TAXES\"/>
    </mc:Choice>
  </mc:AlternateContent>
  <xr:revisionPtr revIDLastSave="0" documentId="13_ncr:1_{27F5EB81-7605-4FC2-BBF2-D438DEA7E45A}" xr6:coauthVersionLast="47" xr6:coauthVersionMax="47" xr10:uidLastSave="{00000000-0000-0000-0000-000000000000}"/>
  <bookViews>
    <workbookView xWindow="-120" yWindow="-120" windowWidth="38640" windowHeight="21240" activeTab="1" xr2:uid="{00000000-000D-0000-FFFF-FFFF00000000}"/>
  </bookViews>
  <sheets>
    <sheet name="Récapitulatif du compte" sheetId="2" r:id="rId1"/>
    <sheet name="Positions fermées" sheetId="3" r:id="rId2"/>
    <sheet name="Activité du compte" sheetId="4" r:id="rId3"/>
    <sheet name="Dividendes" sheetId="5" r:id="rId4"/>
    <sheet name="Récapitulatif financier"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2" i="3" l="1"/>
  <c r="R3" i="3"/>
  <c r="R4" i="3"/>
  <c r="R5" i="3"/>
  <c r="R6" i="3"/>
  <c r="R7" i="3"/>
  <c r="R8" i="3"/>
  <c r="R9" i="3"/>
  <c r="R10" i="3"/>
  <c r="R11" i="3"/>
  <c r="R2" i="3"/>
  <c r="Q3" i="3"/>
  <c r="Q4" i="3"/>
  <c r="Q5" i="3"/>
  <c r="Q6" i="3"/>
  <c r="Q7" i="3"/>
  <c r="Q8" i="3"/>
  <c r="Q9" i="3"/>
  <c r="Q10" i="3"/>
  <c r="Q11" i="3"/>
  <c r="Q2" i="3"/>
  <c r="P3" i="3"/>
  <c r="P4" i="3"/>
  <c r="P5" i="3"/>
  <c r="P6" i="3"/>
  <c r="P7" i="3"/>
  <c r="P8" i="3"/>
  <c r="P9" i="3"/>
  <c r="P10" i="3"/>
  <c r="P11" i="3"/>
  <c r="P2" i="3"/>
  <c r="O3" i="3"/>
  <c r="O4" i="3"/>
  <c r="O5" i="3"/>
  <c r="O6" i="3"/>
  <c r="O7" i="3"/>
  <c r="O8" i="3"/>
  <c r="O9" i="3"/>
  <c r="O10" i="3"/>
  <c r="O11" i="3"/>
  <c r="O2" i="3"/>
  <c r="F19" i="3"/>
  <c r="E19" i="3"/>
  <c r="D19" i="3"/>
  <c r="J12" i="3"/>
  <c r="L11" i="4"/>
  <c r="L12" i="4"/>
  <c r="L15" i="4"/>
  <c r="L17" i="4"/>
  <c r="L18" i="4"/>
  <c r="L19" i="4"/>
  <c r="L20" i="4"/>
  <c r="L31" i="4"/>
  <c r="L34" i="4"/>
  <c r="L35" i="4"/>
  <c r="I12" i="3"/>
  <c r="I2" i="3"/>
  <c r="I3" i="3"/>
  <c r="I4" i="3"/>
  <c r="I5" i="3"/>
  <c r="I6" i="3"/>
  <c r="I7" i="3"/>
  <c r="I8" i="3"/>
  <c r="I9" i="3"/>
  <c r="I10" i="3"/>
  <c r="I11" i="3"/>
  <c r="H12" i="3"/>
  <c r="L2" i="3"/>
  <c r="L12" i="3" s="1"/>
  <c r="L3" i="3"/>
  <c r="L4" i="3"/>
  <c r="L5" i="3"/>
  <c r="L6" i="3"/>
  <c r="L7" i="3"/>
  <c r="L8" i="3"/>
  <c r="L9" i="3"/>
  <c r="L10" i="3"/>
  <c r="L11" i="3"/>
</calcChain>
</file>

<file path=xl/sharedStrings.xml><?xml version="1.0" encoding="utf-8"?>
<sst xmlns="http://schemas.openxmlformats.org/spreadsheetml/2006/main" count="312" uniqueCount="170">
  <si>
    <t>Détails</t>
  </si>
  <si>
    <t>Nom</t>
  </si>
  <si>
    <t>Totaux</t>
  </si>
  <si>
    <t>Caroline  PARENT</t>
  </si>
  <si>
    <t>Nom d'utilisateur</t>
  </si>
  <si>
    <t>CarolinePARENT-</t>
  </si>
  <si>
    <t>Devise</t>
  </si>
  <si>
    <t>USD</t>
  </si>
  <si>
    <t>Date de création</t>
  </si>
  <si>
    <t>13/04/2022 07:52:43</t>
  </si>
  <si>
    <t>Date de début</t>
  </si>
  <si>
    <t>01/01/2021 00:00:00</t>
  </si>
  <si>
    <t>Date de fin</t>
  </si>
  <si>
    <t>31/12/2021 23:59:59</t>
  </si>
  <si>
    <t>Récapitulatif du compte (USD)</t>
  </si>
  <si>
    <t>Equité de départ réalisé</t>
  </si>
  <si>
    <t>Dépôts</t>
  </si>
  <si>
    <t>Remboursements</t>
  </si>
  <si>
    <t>Crédits</t>
  </si>
  <si>
    <t>Ajustements</t>
  </si>
  <si>
    <t>Bénéfice ou perte (positions fermées uniquement)</t>
  </si>
  <si>
    <t>Frais de roulement</t>
  </si>
  <si>
    <t>Retraits</t>
  </si>
  <si>
    <t>Frais de retrait</t>
  </si>
  <si>
    <t>Fin de l'équité réalisée</t>
  </si>
  <si>
    <t>Récapitulatif du compte non réalisé*</t>
  </si>
  <si>
    <t>Début de l'équité non réalisée</t>
  </si>
  <si>
    <t>Fin de l'équité non réalisée</t>
  </si>
  <si>
    <t>*La valeur de l'équité non réalisée est actualisée quotidiennement</t>
  </si>
  <si>
    <t>eToro (Europe) Ltd., société de services financiers agréée et réglementée par la Cyprus Securities Exchange Commission (CySEC) sous la licence n° 109/10.</t>
  </si>
  <si>
    <t>Remarques:   Les données de ce rapport sont fournies à titre informatif uniquement et sont destinées exclusivement à votre usage personnel.
Bien que les évaluations représentent l'analyse des transactions d'eToro au moment de l'évaluation sur la base des enregistrements de serveurs, le rapport peut également prendre en compte, entre autres, les problèmes de connexion locale et les conditions de liquidité interbancaire. Les rapports peuvent ne pas refléter les dernières transactions ou les positions détenues les plus récentes. Toutes les informations présentées dans le présent rapport sont sujettes à des publications et ajustements ultérieurs. Si vous avez des questions concernant les rapports, n'hésitez pas à nous contacter à l'adresse http://www.etoro.com/help/</t>
  </si>
  <si>
    <t>Identifiant de la position</t>
  </si>
  <si>
    <t>Action</t>
  </si>
  <si>
    <t>Montant</t>
  </si>
  <si>
    <t>Unités</t>
  </si>
  <si>
    <t>Date d'ouverture</t>
  </si>
  <si>
    <t>Date de clôture</t>
  </si>
  <si>
    <t>Effet de levier</t>
  </si>
  <si>
    <t>Spread</t>
  </si>
  <si>
    <t>Bénéfice</t>
  </si>
  <si>
    <t>Taux d'ouverture</t>
  </si>
  <si>
    <t>Taux de fermeture</t>
  </si>
  <si>
    <t>Type</t>
  </si>
  <si>
    <t>ISIN</t>
  </si>
  <si>
    <t>Remarques</t>
  </si>
  <si>
    <t>1303984994</t>
  </si>
  <si>
    <t>Buy Build and Build</t>
  </si>
  <si>
    <t>08/09/2021 14:08:55</t>
  </si>
  <si>
    <t>09/10/2021 16:49:14</t>
  </si>
  <si>
    <t>1</t>
  </si>
  <si>
    <t>CFD</t>
  </si>
  <si>
    <t>1118445198</t>
  </si>
  <si>
    <t>Buy Bitcoin</t>
  </si>
  <si>
    <t>20/04/2021 15:53:45</t>
  </si>
  <si>
    <t>09/10/2021 07:48:32</t>
  </si>
  <si>
    <t>1157435218</t>
  </si>
  <si>
    <t>Buy XRP</t>
  </si>
  <si>
    <t>13/05/2021 09:40:17</t>
  </si>
  <si>
    <t>31/08/2021 17:08:16</t>
  </si>
  <si>
    <t>904445020</t>
  </si>
  <si>
    <t>15/01/2021 21:46:19</t>
  </si>
  <si>
    <t>09/05/2021 14:36:00</t>
  </si>
  <si>
    <t>984204748</t>
  </si>
  <si>
    <t>Buy Cardano</t>
  </si>
  <si>
    <t>14/02/2021 11:04:22</t>
  </si>
  <si>
    <t>09/05/2021 13:36:38</t>
  </si>
  <si>
    <t>1009350066</t>
  </si>
  <si>
    <t>Buy Ethereum</t>
  </si>
  <si>
    <t>22/02/2021 17:46:32</t>
  </si>
  <si>
    <t>09/05/2021 13:35:35</t>
  </si>
  <si>
    <t>1028399906</t>
  </si>
  <si>
    <t>28/02/2021 15:07:34</t>
  </si>
  <si>
    <t>09/05/2021 13:35:23</t>
  </si>
  <si>
    <t>1103753668</t>
  </si>
  <si>
    <t>13/04/2021 08:57:55</t>
  </si>
  <si>
    <t>20/04/2021 15:53:03</t>
  </si>
  <si>
    <t>995031174</t>
  </si>
  <si>
    <t>Buy Aphria Inc.</t>
  </si>
  <si>
    <t>17/02/2021 16:36:59</t>
  </si>
  <si>
    <t>06/04/2021 17:10:43</t>
  </si>
  <si>
    <t>Actions</t>
  </si>
  <si>
    <t>CA03765K1049</t>
  </si>
  <si>
    <t>984200534</t>
  </si>
  <si>
    <t>Buy Stellar</t>
  </si>
  <si>
    <t>14/02/2021 10:52:43</t>
  </si>
  <si>
    <t>06/04/2021 17:10:28</t>
  </si>
  <si>
    <t>Date</t>
  </si>
  <si>
    <t>Changement d'équité réalisée</t>
  </si>
  <si>
    <t>Équité réalisée</t>
  </si>
  <si>
    <t>Solde</t>
  </si>
  <si>
    <t>NWA (fonds non retirables)</t>
  </si>
  <si>
    <t>15/01/2021 11:36:11</t>
  </si>
  <si>
    <t>Deposit</t>
  </si>
  <si>
    <t>3000.00 EUR CreditCard</t>
  </si>
  <si>
    <t>15/01/2021 12:04:36</t>
  </si>
  <si>
    <t>Position ouverte</t>
  </si>
  <si>
    <t>BTC/USD</t>
  </si>
  <si>
    <t>901715411</t>
  </si>
  <si>
    <t>10/02/2021 14:27:31</t>
  </si>
  <si>
    <t>2000.00 EUR CreditCard</t>
  </si>
  <si>
    <t>XLM/USD</t>
  </si>
  <si>
    <t>ADA/USD</t>
  </si>
  <si>
    <t>APHA/USD</t>
  </si>
  <si>
    <t>ETH/USD</t>
  </si>
  <si>
    <t>Bénéfice/Perte du trade</t>
  </si>
  <si>
    <t>08/04/2021 13:17:47</t>
  </si>
  <si>
    <t>Ajustement</t>
  </si>
  <si>
    <t>BNB/USD</t>
  </si>
  <si>
    <t>10/05/2021 15:22:35</t>
  </si>
  <si>
    <t>13/05/2021 00:03:16</t>
  </si>
  <si>
    <t>1156940478</t>
  </si>
  <si>
    <t>XRP/USD</t>
  </si>
  <si>
    <t>13/05/2021 09:50:18</t>
  </si>
  <si>
    <t>1157452675</t>
  </si>
  <si>
    <t>13/05/2021 17:20:54</t>
  </si>
  <si>
    <t>1158801372</t>
  </si>
  <si>
    <t>13/05/2021 17:22:51</t>
  </si>
  <si>
    <t>1158805706</t>
  </si>
  <si>
    <t>20/05/2021 13:27:57</t>
  </si>
  <si>
    <t>1000.00 EUR CreditCard</t>
  </si>
  <si>
    <t>20/05/2021 16:05:31</t>
  </si>
  <si>
    <t>1170038554</t>
  </si>
  <si>
    <t>21/05/2021 19:35:22</t>
  </si>
  <si>
    <t>1171821324</t>
  </si>
  <si>
    <t>11/06/2021 19:44:04</t>
  </si>
  <si>
    <t>08/09/2021 14:04:56</t>
  </si>
  <si>
    <t>1303977207</t>
  </si>
  <si>
    <t>10/10/2021 17:12:23</t>
  </si>
  <si>
    <t>DOGE/USD</t>
  </si>
  <si>
    <t>1344028766</t>
  </si>
  <si>
    <t>27/10/2021 12:02:40</t>
  </si>
  <si>
    <t>1364337063</t>
  </si>
  <si>
    <t>06/11/2021 11:00:48</t>
  </si>
  <si>
    <t>1380306373</t>
  </si>
  <si>
    <t>Date du paiement</t>
  </si>
  <si>
    <t>Nom de l'instrument</t>
  </si>
  <si>
    <t>Dividende net reçu (USD)</t>
  </si>
  <si>
    <t>Taux de retenue à la source (%)</t>
  </si>
  <si>
    <t>Montant de la retenue à la source (USD)</t>
  </si>
  <si>
    <t>Montant en USD</t>
  </si>
  <si>
    <t>Taux d'imposition</t>
  </si>
  <si>
    <t>CFD (bénéfice ou perte)</t>
  </si>
  <si>
    <t>0.00</t>
  </si>
  <si>
    <t>Crypto-monnaies (bénéfice ou perte)</t>
  </si>
  <si>
    <t>Swaps rendement total (profit ou perte)</t>
  </si>
  <si>
    <t>Actions (bénéfice ou perte)</t>
  </si>
  <si>
    <t>ETF (bénéfice ou perte)</t>
  </si>
  <si>
    <t>Dividendes sur les actions et les ETF (profit)</t>
  </si>
  <si>
    <t>Dividendes en CFD (bénéfice ou perte)</t>
  </si>
  <si>
    <t>Montant des remboursements</t>
  </si>
  <si>
    <t>Revenus des airdrops</t>
  </si>
  <si>
    <t>Revenus du staking</t>
  </si>
  <si>
    <t>Commissions (spread) sur les CFD</t>
  </si>
  <si>
    <t>Commissions (spread) sur les actifs en crypto-monnaie</t>
  </si>
  <si>
    <t>Commissions (spread) sur TRS</t>
  </si>
  <si>
    <t>Commissions (spread) sur les actions</t>
  </si>
  <si>
    <t>Commissions (spread) sur les ETF</t>
  </si>
  <si>
    <t>Frais</t>
  </si>
  <si>
    <t>Colonne1</t>
  </si>
  <si>
    <t>taux de change</t>
  </si>
  <si>
    <t>valeur en €</t>
  </si>
  <si>
    <t>Spread en €</t>
  </si>
  <si>
    <t>A deduire</t>
  </si>
  <si>
    <t>change</t>
  </si>
  <si>
    <t>valeur equite en €</t>
  </si>
  <si>
    <t>ouverture</t>
  </si>
  <si>
    <t>fermeture</t>
  </si>
  <si>
    <t>marge</t>
  </si>
  <si>
    <t>avec frais</t>
  </si>
  <si>
    <t>TOUT EST EN DOLLAR IL FAUDRA CONVERTIR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</si>
</sst>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 x14ac:knownFonts="1">
    <font>
      <sz val="11"/>
      <color rgb="FF000000"/>
      <name val="Calibri"/>
      <family val="2"/>
    </font>
    <font>
      <b/>
      <sz val="11"/>
      <color rgb="FFFFFFFF"/>
      <name val="Calibri"/>
      <family val="2"/>
    </font>
    <font>
      <sz val="11"/>
      <color rgb="FFFF0000"/>
      <name val="Calibri"/>
      <family val="2"/>
    </font>
  </fonts>
  <fills count="4">
    <fill>
      <patternFill patternType="none"/>
    </fill>
    <fill>
      <patternFill patternType="gray125"/>
    </fill>
    <fill>
      <patternFill patternType="solid">
        <fgColor theme="4"/>
      </patternFill>
    </fill>
    <fill>
      <patternFill patternType="solid">
        <fgColor theme="7" tint="0.59999389629810485"/>
        <bgColor indexed="64"/>
      </patternFill>
    </fill>
  </fills>
  <borders count="3">
    <border>
      <left/>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1">
    <xf numFmtId="0" fontId="0" fillId="0" borderId="0" applyBorder="0"/>
  </cellStyleXfs>
  <cellXfs count="13">
    <xf numFmtId="0" fontId="0" fillId="0" borderId="0" xfId="0" applyNumberFormat="1" applyFill="1" applyAlignment="1" applyProtection="1"/>
    <xf numFmtId="0" fontId="0" fillId="0" borderId="0" xfId="0" applyNumberFormat="1" applyFill="1" applyAlignment="1" applyProtection="1">
      <alignment wrapText="1"/>
    </xf>
    <xf numFmtId="0" fontId="0" fillId="0" borderId="0" xfId="0" applyNumberFormat="1" applyFill="1" applyAlignment="1" applyProtection="1"/>
    <xf numFmtId="0" fontId="1" fillId="2" borderId="0" xfId="0" applyNumberFormat="1" applyFont="1" applyFill="1" applyAlignment="1" applyProtection="1"/>
    <xf numFmtId="0" fontId="0" fillId="0" borderId="1" xfId="0" applyNumberFormat="1" applyFill="1" applyBorder="1" applyAlignment="1" applyProtection="1"/>
    <xf numFmtId="0" fontId="0" fillId="0" borderId="2" xfId="0" applyNumberFormat="1" applyFill="1" applyBorder="1" applyAlignment="1" applyProtection="1"/>
    <xf numFmtId="39" fontId="0" fillId="0" borderId="0" xfId="0" applyNumberFormat="1" applyFill="1" applyAlignment="1" applyProtection="1"/>
    <xf numFmtId="164" fontId="0" fillId="0" borderId="0" xfId="0" applyNumberFormat="1" applyFill="1" applyAlignment="1" applyProtection="1"/>
    <xf numFmtId="164" fontId="2" fillId="0" borderId="0" xfId="0" applyNumberFormat="1" applyFont="1" applyFill="1" applyAlignment="1" applyProtection="1"/>
    <xf numFmtId="39" fontId="2" fillId="0" borderId="0" xfId="0" applyNumberFormat="1" applyFont="1" applyFill="1" applyAlignment="1" applyProtection="1"/>
    <xf numFmtId="0" fontId="0" fillId="3" borderId="0" xfId="0" applyNumberFormat="1" applyFill="1" applyAlignment="1" applyProtection="1"/>
    <xf numFmtId="39" fontId="0" fillId="3" borderId="0" xfId="0" applyNumberFormat="1" applyFill="1" applyAlignment="1" applyProtection="1"/>
    <xf numFmtId="164" fontId="0" fillId="3" borderId="0" xfId="0" applyNumberFormat="1" applyFill="1" applyAlignment="1" applyProtection="1"/>
  </cellXfs>
  <cellStyles count="1">
    <cellStyle name="Normal" xfId="0" builtinId="0"/>
  </cellStyles>
  <dxfs count="35">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FF0000"/>
        <name val="Calibri"/>
        <family val="2"/>
        <scheme val="none"/>
      </font>
      <numFmt numFmtId="7" formatCode="#,##0.00;\-#,##0.00"/>
      <fill>
        <patternFill patternType="none">
          <fgColor indexed="64"/>
          <bgColor indexed="65"/>
        </patternFill>
      </fill>
      <alignment horizontal="general" vertical="bottom" textRotation="0" wrapText="0" indent="0" justifyLastLine="0" shrinkToFit="0" readingOrder="0"/>
      <protection locked="1" hidden="0"/>
    </dxf>
    <dxf>
      <numFmt numFmtId="7"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FF0000"/>
        <name val="Calibri"/>
        <family val="2"/>
        <scheme val="none"/>
      </font>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dxf>
    <dxf>
      <numFmt numFmtId="164" formatCode="#,##0.00;\(#,##0.00\)"/>
    </dxf>
    <dxf>
      <numFmt numFmtId="164" formatCode="#,##0.00;\(#,##0.00\)"/>
    </dxf>
    <dxf>
      <numFmt numFmtId="164" formatCode="#,##0.00;\(#,##0.00\)"/>
    </dxf>
    <dxf>
      <numFmt numFmtId="164" formatCode="#,##0.00;\(#,##0.00\)"/>
    </dxf>
    <dxf>
      <numFmt numFmtId="7" formatCode="#,##0.00;\-#,##0.00"/>
      <fill>
        <patternFill patternType="none">
          <fgColor indexed="64"/>
          <bgColor indexed="65"/>
        </patternFill>
      </fill>
      <alignment horizontal="general" vertical="bottom" textRotation="0" wrapText="0" indent="0" justifyLastLine="0" shrinkToFit="0" readingOrder="0"/>
      <protection locked="1" hidden="0"/>
    </dxf>
    <dxf>
      <numFmt numFmtId="7"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dxf>
    <dxf>
      <numFmt numFmtId="7" formatCode="#,##0.00;\-#,##0.00"/>
      <fill>
        <patternFill patternType="none">
          <fgColor indexed="64"/>
          <bgColor indexed="65"/>
        </patternFill>
      </fill>
      <alignment horizontal="general" vertical="bottom" textRotation="0" wrapText="0" indent="0" justifyLastLine="0" shrinkToFit="0" readingOrder="0"/>
      <protection locked="1" hidden="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numFmt numFmtId="164" formatCode="#,##0.00;\(#,##0.00\)"/>
    </dxf>
    <dxf>
      <border>
        <right style="thin">
          <color theme="4"/>
        </right>
        <top style="thin">
          <color theme="4"/>
        </top>
        <bottom style="thin">
          <color theme="4"/>
        </bottom>
      </border>
    </dxf>
    <dxf>
      <border>
        <left style="thin">
          <color theme="4"/>
        </left>
        <top style="thin">
          <color theme="4"/>
        </top>
        <bottom style="thin">
          <color theme="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8" totalsRowShown="0">
  <autoFilter ref="A2:B8" xr:uid="{00000000-0009-0000-0100-000001000000}"/>
  <tableColumns count="2">
    <tableColumn id="1" xr3:uid="{00000000-0010-0000-0000-000001000000}" name="Nom" dataDxfId="34"/>
    <tableColumn id="2" xr3:uid="{00000000-0010-0000-0000-000002000000}" name="Totaux"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0:B20" totalsRowShown="0">
  <autoFilter ref="A10:B20" xr:uid="{00000000-0009-0000-0100-000002000000}"/>
  <tableColumns count="2">
    <tableColumn id="1" xr3:uid="{00000000-0010-0000-0100-000001000000}" name="Récapitulatif du compte (USD)"/>
    <tableColumn id="2" xr3:uid="{00000000-0010-0000-0100-000002000000}" name="Totaux"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2:B24" totalsRowShown="0">
  <autoFilter ref="A22:B24" xr:uid="{00000000-0009-0000-0100-000003000000}"/>
  <tableColumns count="2">
    <tableColumn id="1" xr3:uid="{00000000-0010-0000-0200-000001000000}" name="Récapitulatif du compte non réalisé*"/>
    <tableColumn id="2" xr3:uid="{00000000-0010-0000-0200-000002000000}" name="Totaux" dataDxfId="3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1" displayName="Table11" ref="A1:U12" totalsRowCount="1">
  <autoFilter ref="A1:U11" xr:uid="{00000000-0009-0000-0100-000004000000}"/>
  <tableColumns count="21">
    <tableColumn id="1" xr3:uid="{00000000-0010-0000-0300-000001000000}" name="Identifiant de la position"/>
    <tableColumn id="2" xr3:uid="{00000000-0010-0000-0300-000002000000}" name="Action"/>
    <tableColumn id="3" xr3:uid="{00000000-0010-0000-0300-000003000000}" name="Montant" dataDxfId="21" totalsRowDxfId="10"/>
    <tableColumn id="4" xr3:uid="{00000000-0010-0000-0300-000004000000}" name="Unités"/>
    <tableColumn id="5" xr3:uid="{00000000-0010-0000-0300-000005000000}" name="Date d'ouverture"/>
    <tableColumn id="6" xr3:uid="{00000000-0010-0000-0300-000006000000}" name="Date de clôture"/>
    <tableColumn id="7" xr3:uid="{00000000-0010-0000-0300-000007000000}" name="Effet de levier"/>
    <tableColumn id="8" xr3:uid="{00000000-0010-0000-0300-000008000000}" name="Spread" totalsRowFunction="sum" dataDxfId="20" totalsRowDxfId="9"/>
    <tableColumn id="21" xr3:uid="{99900A0F-8BE8-45C3-B417-493804624948}" name="Spread en €" totalsRowFunction="sum" dataDxfId="19" totalsRowDxfId="8">
      <calculatedColumnFormula>Table11[[#This Row],[Spread]]/Table11[[#This Row],[taux de change]]</calculatedColumnFormula>
    </tableColumn>
    <tableColumn id="9" xr3:uid="{00000000-0010-0000-0300-000009000000}" name="Bénéfice" totalsRowFunction="sum" dataDxfId="18" totalsRowDxfId="7"/>
    <tableColumn id="20" xr3:uid="{62218619-7A42-4445-BA56-4FF2A7F516CE}" name="taux de change" dataDxfId="17" totalsRowDxfId="6"/>
    <tableColumn id="19" xr3:uid="{E969D2B7-3B42-4522-97BC-8705C6A52A8A}" name="valeur en €" totalsRowFunction="sum" dataDxfId="16" totalsRowDxfId="5">
      <calculatedColumnFormula>Table11[[#This Row],[Bénéfice]]/Table11[[#This Row],[taux de change]]</calculatedColumnFormula>
    </tableColumn>
    <tableColumn id="10" xr3:uid="{00000000-0010-0000-0300-00000A000000}" name="Taux d'ouverture" dataDxfId="15" totalsRowDxfId="4"/>
    <tableColumn id="11" xr3:uid="{00000000-0010-0000-0300-00000B000000}" name="Taux de fermeture" dataDxfId="14" totalsRowDxfId="3"/>
    <tableColumn id="12" xr3:uid="{00000000-0010-0000-0300-00000C000000}" name="ouverture" dataDxfId="13" totalsRowDxfId="2">
      <calculatedColumnFormula>Table11[[#This Row],[Taux d''ouverture]]*Table11[[#This Row],[Unités]]</calculatedColumnFormula>
    </tableColumn>
    <tableColumn id="13" xr3:uid="{00000000-0010-0000-0300-00000D000000}" name="fermeture" dataDxfId="12" totalsRowDxfId="1">
      <calculatedColumnFormula>Table11[[#This Row],[Taux de fermeture]]*Table11[[#This Row],[Unités]]</calculatedColumnFormula>
    </tableColumn>
    <tableColumn id="14" xr3:uid="{00000000-0010-0000-0300-00000E000000}" name="marge" dataDxfId="11" totalsRowDxfId="0">
      <calculatedColumnFormula>Table11[[#This Row],[fermeture]]-Table11[[#This Row],[ouverture]]</calculatedColumnFormula>
    </tableColumn>
    <tableColumn id="15" xr3:uid="{00000000-0010-0000-0300-00000F000000}" name="avec frais" totalsRowFunction="sum">
      <calculatedColumnFormula>Table11[[#This Row],[marge]]-Table11[[#This Row],[Spread]]</calculatedColumnFormula>
    </tableColumn>
    <tableColumn id="16" xr3:uid="{00000000-0010-0000-0300-000010000000}" name="Type"/>
    <tableColumn id="17" xr3:uid="{00000000-0010-0000-0300-000011000000}" name="ISIN"/>
    <tableColumn id="18" xr3:uid="{00000000-0010-0000-0300-000012000000}" name="Remarqu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2" displayName="Table12" ref="A1:L38" totalsRowShown="0">
  <autoFilter ref="A1:L38" xr:uid="{00000000-0009-0000-0100-000005000000}"/>
  <tableColumns count="12">
    <tableColumn id="1" xr3:uid="{00000000-0010-0000-0400-000001000000}" name="Date"/>
    <tableColumn id="2" xr3:uid="{00000000-0010-0000-0400-000002000000}" name="Type"/>
    <tableColumn id="3" xr3:uid="{00000000-0010-0000-0400-000003000000}" name="Détails"/>
    <tableColumn id="4" xr3:uid="{00000000-0010-0000-0400-000004000000}" name="Montant" dataDxfId="30"/>
    <tableColumn id="5" xr3:uid="{00000000-0010-0000-0400-000005000000}" name="Changement d'équité réalisée" dataDxfId="29"/>
    <tableColumn id="6" xr3:uid="{00000000-0010-0000-0400-000006000000}" name="Équité réalisée" dataDxfId="28"/>
    <tableColumn id="7" xr3:uid="{00000000-0010-0000-0400-000007000000}" name="Solde" dataDxfId="27"/>
    <tableColumn id="8" xr3:uid="{00000000-0010-0000-0400-000008000000}" name="Identifiant de la position"/>
    <tableColumn id="9" xr3:uid="{00000000-0010-0000-0400-000009000000}" name="NWA (fonds non retirables)" dataDxfId="26"/>
    <tableColumn id="10" xr3:uid="{E802C16B-A4B1-4B88-A0F2-F7C033F25B7F}" name="change" dataDxfId="24"/>
    <tableColumn id="11" xr3:uid="{32F2588B-4C6F-49EA-97CD-2DD31BC5391D}" name="Colonne1" dataDxfId="23"/>
    <tableColumn id="12" xr3:uid="{4F23F94B-9D81-4890-AE39-19E073EF91B4}" name="valeur equite en €" dataDxfId="22">
      <calculatedColumnFormula>Table12[[#This Row],[Équité réalisée]]/Table12[[#This Row],[Colonne1]]</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3" displayName="Table13" ref="A1:H2" totalsRowShown="0">
  <autoFilter ref="A1:H2" xr:uid="{00000000-0009-0000-0100-000006000000}"/>
  <tableColumns count="8">
    <tableColumn id="1" xr3:uid="{00000000-0010-0000-0500-000001000000}" name="Date du paiement"/>
    <tableColumn id="2" xr3:uid="{00000000-0010-0000-0500-000002000000}" name="Nom de l'instrument"/>
    <tableColumn id="3" xr3:uid="{00000000-0010-0000-0500-000003000000}" name="Dividende net reçu (USD)"/>
    <tableColumn id="4" xr3:uid="{00000000-0010-0000-0500-000004000000}" name="Taux de retenue à la source (%)"/>
    <tableColumn id="5" xr3:uid="{00000000-0010-0000-0500-000005000000}" name="Montant de la retenue à la source (USD)"/>
    <tableColumn id="6" xr3:uid="{00000000-0010-0000-0500-000006000000}" name="Identifiant de la position"/>
    <tableColumn id="7" xr3:uid="{00000000-0010-0000-0500-000007000000}" name="Type"/>
    <tableColumn id="8" xr3:uid="{00000000-0010-0000-0500-000008000000}" name="ISI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4" displayName="Table14" ref="A1:C17" totalsRowShown="0">
  <autoFilter ref="A1:C17" xr:uid="{00000000-0009-0000-0100-000007000000}"/>
  <tableColumns count="3">
    <tableColumn id="1" xr3:uid="{00000000-0010-0000-0600-000001000000}" name="Nom"/>
    <tableColumn id="2" xr3:uid="{00000000-0010-0000-0600-000002000000}" name="Montant en USD" dataDxfId="25"/>
    <tableColumn id="3" xr3:uid="{00000000-0010-0000-0600-000003000000}" name="Taux d'imposi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
  <sheetViews>
    <sheetView workbookViewId="0">
      <selection activeCell="B12" sqref="B12"/>
    </sheetView>
  </sheetViews>
  <sheetFormatPr baseColWidth="10" defaultColWidth="9.140625" defaultRowHeight="15" x14ac:dyDescent="0.25"/>
  <cols>
    <col min="1" max="1" width="71.7109375" customWidth="1"/>
    <col min="2" max="2" width="23.42578125" customWidth="1"/>
  </cols>
  <sheetData>
    <row r="1" spans="1:2" x14ac:dyDescent="0.25">
      <c r="A1" s="3" t="s">
        <v>0</v>
      </c>
      <c r="B1" s="3"/>
    </row>
    <row r="2" spans="1:2" x14ac:dyDescent="0.25">
      <c r="A2" s="4" t="s">
        <v>1</v>
      </c>
      <c r="B2" s="5" t="s">
        <v>2</v>
      </c>
    </row>
    <row r="3" spans="1:2" x14ac:dyDescent="0.25">
      <c r="A3" s="4" t="s">
        <v>1</v>
      </c>
      <c r="B3" s="5" t="s">
        <v>3</v>
      </c>
    </row>
    <row r="4" spans="1:2" x14ac:dyDescent="0.25">
      <c r="A4" s="4" t="s">
        <v>4</v>
      </c>
      <c r="B4" s="5" t="s">
        <v>5</v>
      </c>
    </row>
    <row r="5" spans="1:2" x14ac:dyDescent="0.25">
      <c r="A5" s="4" t="s">
        <v>6</v>
      </c>
      <c r="B5" s="5" t="s">
        <v>7</v>
      </c>
    </row>
    <row r="6" spans="1:2" x14ac:dyDescent="0.25">
      <c r="A6" s="4" t="s">
        <v>8</v>
      </c>
      <c r="B6" s="5" t="s">
        <v>9</v>
      </c>
    </row>
    <row r="7" spans="1:2" x14ac:dyDescent="0.25">
      <c r="A7" s="4" t="s">
        <v>10</v>
      </c>
      <c r="B7" s="5" t="s">
        <v>11</v>
      </c>
    </row>
    <row r="8" spans="1:2" x14ac:dyDescent="0.25">
      <c r="A8" s="4" t="s">
        <v>12</v>
      </c>
      <c r="B8" s="5" t="s">
        <v>13</v>
      </c>
    </row>
    <row r="10" spans="1:2" x14ac:dyDescent="0.25">
      <c r="A10" t="s">
        <v>14</v>
      </c>
      <c r="B10" t="s">
        <v>2</v>
      </c>
    </row>
    <row r="11" spans="1:2" x14ac:dyDescent="0.25">
      <c r="A11" t="s">
        <v>15</v>
      </c>
      <c r="B11" s="6">
        <v>0</v>
      </c>
    </row>
    <row r="12" spans="1:2" x14ac:dyDescent="0.25">
      <c r="A12" t="s">
        <v>16</v>
      </c>
      <c r="B12" s="6">
        <v>7196.75</v>
      </c>
    </row>
    <row r="13" spans="1:2" x14ac:dyDescent="0.25">
      <c r="A13" t="s">
        <v>17</v>
      </c>
      <c r="B13" s="6">
        <v>0</v>
      </c>
    </row>
    <row r="14" spans="1:2" x14ac:dyDescent="0.25">
      <c r="A14" t="s">
        <v>18</v>
      </c>
      <c r="B14" s="6">
        <v>0</v>
      </c>
    </row>
    <row r="15" spans="1:2" x14ac:dyDescent="0.25">
      <c r="A15" t="s">
        <v>19</v>
      </c>
      <c r="B15" s="6">
        <v>7.5</v>
      </c>
    </row>
    <row r="16" spans="1:2" x14ac:dyDescent="0.25">
      <c r="A16" t="s">
        <v>20</v>
      </c>
      <c r="B16" s="6">
        <v>1936.56</v>
      </c>
    </row>
    <row r="17" spans="1:18" x14ac:dyDescent="0.25">
      <c r="A17" t="s">
        <v>21</v>
      </c>
      <c r="B17" s="6">
        <v>0</v>
      </c>
    </row>
    <row r="18" spans="1:18" x14ac:dyDescent="0.25">
      <c r="A18" t="s">
        <v>22</v>
      </c>
      <c r="B18" s="6">
        <v>0</v>
      </c>
    </row>
    <row r="19" spans="1:18" x14ac:dyDescent="0.25">
      <c r="A19" t="s">
        <v>23</v>
      </c>
      <c r="B19" s="6">
        <v>0</v>
      </c>
    </row>
    <row r="20" spans="1:18" x14ac:dyDescent="0.25">
      <c r="A20" t="s">
        <v>24</v>
      </c>
      <c r="B20" s="6">
        <v>9140.81</v>
      </c>
    </row>
    <row r="22" spans="1:18" x14ac:dyDescent="0.25">
      <c r="A22" t="s">
        <v>25</v>
      </c>
      <c r="B22" t="s">
        <v>2</v>
      </c>
    </row>
    <row r="23" spans="1:18" x14ac:dyDescent="0.25">
      <c r="A23" t="s">
        <v>26</v>
      </c>
      <c r="B23" s="6">
        <v>0</v>
      </c>
    </row>
    <row r="24" spans="1:18" x14ac:dyDescent="0.25">
      <c r="A24" t="s">
        <v>27</v>
      </c>
      <c r="B24" s="6">
        <v>9299.6200000000008</v>
      </c>
    </row>
    <row r="25" spans="1:18" x14ac:dyDescent="0.25">
      <c r="A25" t="s">
        <v>28</v>
      </c>
    </row>
    <row r="27" spans="1:18" x14ac:dyDescent="0.25">
      <c r="A27" s="2" t="s">
        <v>29</v>
      </c>
      <c r="B27" s="2"/>
      <c r="C27" s="2"/>
      <c r="D27" s="2"/>
      <c r="E27" s="2"/>
      <c r="F27" s="2"/>
      <c r="G27" s="2"/>
      <c r="H27" s="2"/>
      <c r="I27" s="2"/>
      <c r="J27" s="2"/>
      <c r="K27" s="2"/>
      <c r="L27" s="2"/>
      <c r="M27" s="2"/>
      <c r="N27" s="2"/>
      <c r="O27" s="2"/>
      <c r="P27" s="2"/>
      <c r="Q27" s="2"/>
      <c r="R27" s="2"/>
    </row>
    <row r="28" spans="1:18" x14ac:dyDescent="0.25">
      <c r="A28" s="2"/>
      <c r="B28" s="2"/>
      <c r="C28" s="2"/>
      <c r="D28" s="2"/>
      <c r="E28" s="2"/>
      <c r="F28" s="2"/>
      <c r="G28" s="2"/>
      <c r="H28" s="2"/>
      <c r="I28" s="2"/>
      <c r="J28" s="2"/>
      <c r="K28" s="2"/>
      <c r="L28" s="2"/>
      <c r="M28" s="2"/>
      <c r="N28" s="2"/>
      <c r="O28" s="2"/>
      <c r="P28" s="2"/>
      <c r="Q28" s="2"/>
      <c r="R28" s="2"/>
    </row>
    <row r="30" spans="1:18" x14ac:dyDescent="0.25">
      <c r="A30" s="1" t="s">
        <v>30</v>
      </c>
      <c r="B30" s="2"/>
      <c r="C30" s="2"/>
      <c r="D30" s="2"/>
      <c r="E30" s="2"/>
      <c r="F30" s="2"/>
      <c r="G30" s="2"/>
      <c r="H30" s="2"/>
      <c r="I30" s="2"/>
      <c r="J30" s="2"/>
      <c r="K30" s="2"/>
      <c r="L30" s="2"/>
      <c r="M30" s="2"/>
      <c r="N30" s="2"/>
      <c r="O30" s="2"/>
      <c r="P30" s="2"/>
      <c r="Q30" s="2"/>
      <c r="R30" s="2"/>
    </row>
    <row r="31" spans="1:18" x14ac:dyDescent="0.25">
      <c r="A31" s="2"/>
      <c r="B31" s="2"/>
      <c r="C31" s="2"/>
      <c r="D31" s="2"/>
      <c r="E31" s="2"/>
      <c r="F31" s="2"/>
      <c r="G31" s="2"/>
      <c r="H31" s="2"/>
      <c r="I31" s="2"/>
      <c r="J31" s="2"/>
      <c r="K31" s="2"/>
      <c r="L31" s="2"/>
      <c r="M31" s="2"/>
      <c r="N31" s="2"/>
      <c r="O31" s="2"/>
      <c r="P31" s="2"/>
      <c r="Q31" s="2"/>
      <c r="R31" s="2"/>
    </row>
    <row r="32" spans="1:18" x14ac:dyDescent="0.25">
      <c r="A32" s="2"/>
      <c r="B32" s="2"/>
      <c r="C32" s="2"/>
      <c r="D32" s="2"/>
      <c r="E32" s="2"/>
      <c r="F32" s="2"/>
      <c r="G32" s="2"/>
      <c r="H32" s="2"/>
      <c r="I32" s="2"/>
      <c r="J32" s="2"/>
      <c r="K32" s="2"/>
      <c r="L32" s="2"/>
      <c r="M32" s="2"/>
      <c r="N32" s="2"/>
      <c r="O32" s="2"/>
      <c r="P32" s="2"/>
      <c r="Q32" s="2"/>
      <c r="R32" s="2"/>
    </row>
    <row r="33" spans="1:18" x14ac:dyDescent="0.25">
      <c r="A33" s="2"/>
      <c r="B33" s="2"/>
      <c r="C33" s="2"/>
      <c r="D33" s="2"/>
      <c r="E33" s="2"/>
      <c r="F33" s="2"/>
      <c r="G33" s="2"/>
      <c r="H33" s="2"/>
      <c r="I33" s="2"/>
      <c r="J33" s="2"/>
      <c r="K33" s="2"/>
      <c r="L33" s="2"/>
      <c r="M33" s="2"/>
      <c r="N33" s="2"/>
      <c r="O33" s="2"/>
      <c r="P33" s="2"/>
      <c r="Q33" s="2"/>
      <c r="R33" s="2"/>
    </row>
    <row r="34" spans="1:18" x14ac:dyDescent="0.25">
      <c r="A34" s="2"/>
      <c r="B34" s="2"/>
      <c r="C34" s="2"/>
      <c r="D34" s="2"/>
      <c r="E34" s="2"/>
      <c r="F34" s="2"/>
      <c r="G34" s="2"/>
      <c r="H34" s="2"/>
      <c r="I34" s="2"/>
      <c r="J34" s="2"/>
      <c r="K34" s="2"/>
      <c r="L34" s="2"/>
      <c r="M34" s="2"/>
      <c r="N34" s="2"/>
      <c r="O34" s="2"/>
      <c r="P34" s="2"/>
      <c r="Q34" s="2"/>
      <c r="R34" s="2"/>
    </row>
  </sheetData>
  <mergeCells count="2">
    <mergeCell ref="A27:R28"/>
    <mergeCell ref="A30:R34"/>
  </mergeCells>
  <pageMargins left="0.75" right="0.75" top="0.75" bottom="0.5" header="0.5" footer="0.75"/>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9"/>
  <sheetViews>
    <sheetView tabSelected="1" workbookViewId="0">
      <selection activeCell="I26" sqref="I26"/>
    </sheetView>
  </sheetViews>
  <sheetFormatPr baseColWidth="10" defaultColWidth="9.140625" defaultRowHeight="15" x14ac:dyDescent="0.25"/>
  <cols>
    <col min="1" max="1" width="10.7109375" customWidth="1"/>
    <col min="2" max="2" width="17.85546875" customWidth="1"/>
    <col min="3" max="3" width="11" bestFit="1" customWidth="1"/>
    <col min="4" max="4" width="11.5703125" bestFit="1" customWidth="1"/>
    <col min="5" max="5" width="10.5703125" customWidth="1"/>
    <col min="6" max="6" width="10.7109375" customWidth="1"/>
    <col min="7" max="7" width="2.85546875" customWidth="1"/>
    <col min="8" max="9" width="8.7109375" customWidth="1"/>
    <col min="10" max="10" width="10.42578125" customWidth="1"/>
    <col min="11" max="11" width="5.85546875" customWidth="1"/>
    <col min="12" max="12" width="15.5703125" customWidth="1"/>
    <col min="13" max="13" width="18.5703125" bestFit="1" customWidth="1"/>
    <col min="14" max="14" width="19.85546875" bestFit="1" customWidth="1"/>
    <col min="15" max="15" width="12.140625" bestFit="1" customWidth="1"/>
    <col min="16" max="16" width="12.42578125" bestFit="1" customWidth="1"/>
    <col min="17" max="17" width="8.85546875" bestFit="1" customWidth="1"/>
    <col min="18" max="18" width="13.7109375" customWidth="1"/>
    <col min="19" max="19" width="9.7109375" customWidth="1"/>
    <col min="20" max="20" width="17.7109375" customWidth="1"/>
    <col min="21" max="21" width="16.42578125" customWidth="1"/>
  </cols>
  <sheetData>
    <row r="1" spans="1:21" x14ac:dyDescent="0.25">
      <c r="A1" t="s">
        <v>31</v>
      </c>
      <c r="B1" t="s">
        <v>32</v>
      </c>
      <c r="C1" t="s">
        <v>33</v>
      </c>
      <c r="D1" t="s">
        <v>34</v>
      </c>
      <c r="E1" t="s">
        <v>35</v>
      </c>
      <c r="F1" t="s">
        <v>36</v>
      </c>
      <c r="G1" t="s">
        <v>37</v>
      </c>
      <c r="H1" t="s">
        <v>38</v>
      </c>
      <c r="I1" t="s">
        <v>161</v>
      </c>
      <c r="J1" t="s">
        <v>39</v>
      </c>
      <c r="K1" t="s">
        <v>159</v>
      </c>
      <c r="L1" t="s">
        <v>160</v>
      </c>
      <c r="M1" t="s">
        <v>40</v>
      </c>
      <c r="N1" t="s">
        <v>41</v>
      </c>
      <c r="O1" t="s">
        <v>165</v>
      </c>
      <c r="P1" t="s">
        <v>166</v>
      </c>
      <c r="Q1" t="s">
        <v>167</v>
      </c>
      <c r="R1" t="s">
        <v>168</v>
      </c>
      <c r="S1" t="s">
        <v>42</v>
      </c>
      <c r="T1" t="s">
        <v>43</v>
      </c>
      <c r="U1" t="s">
        <v>44</v>
      </c>
    </row>
    <row r="2" spans="1:21" x14ac:dyDescent="0.25">
      <c r="A2" t="s">
        <v>45</v>
      </c>
      <c r="B2" t="s">
        <v>46</v>
      </c>
      <c r="C2" s="6">
        <v>420.09</v>
      </c>
      <c r="D2">
        <v>1.01</v>
      </c>
      <c r="E2" t="s">
        <v>47</v>
      </c>
      <c r="F2" t="s">
        <v>48</v>
      </c>
      <c r="G2" t="s">
        <v>49</v>
      </c>
      <c r="H2" s="6">
        <v>10.41</v>
      </c>
      <c r="I2" s="6">
        <f>Table11[[#This Row],[Spread]]/Table11[[#This Row],[taux de change]]</f>
        <v>8.9974070872947269</v>
      </c>
      <c r="J2" s="6">
        <v>-0.33</v>
      </c>
      <c r="K2" s="6">
        <v>1.157</v>
      </c>
      <c r="L2" s="6">
        <f>Table11[[#This Row],[Bénéfice]]/Table11[[#This Row],[taux de change]]</f>
        <v>-0.28522039757994816</v>
      </c>
      <c r="M2" s="6">
        <v>415.93</v>
      </c>
      <c r="N2" s="6">
        <v>415.6</v>
      </c>
      <c r="O2" s="6">
        <f>Table11[[#This Row],[Taux d''ouverture]]*Table11[[#This Row],[Unités]]</f>
        <v>420.08930000000004</v>
      </c>
      <c r="P2" s="6">
        <f>Table11[[#This Row],[Taux de fermeture]]*Table11[[#This Row],[Unités]]</f>
        <v>419.75600000000003</v>
      </c>
      <c r="Q2" s="6">
        <f>Table11[[#This Row],[fermeture]]-Table11[[#This Row],[ouverture]]</f>
        <v>-0.33330000000000837</v>
      </c>
      <c r="R2" s="6">
        <f>Table11[[#This Row],[marge]]-Table11[[#This Row],[Spread]]</f>
        <v>-10.743300000000009</v>
      </c>
      <c r="S2" t="s">
        <v>50</v>
      </c>
    </row>
    <row r="3" spans="1:21" x14ac:dyDescent="0.25">
      <c r="A3" t="s">
        <v>51</v>
      </c>
      <c r="B3" t="s">
        <v>52</v>
      </c>
      <c r="C3" s="6">
        <v>710</v>
      </c>
      <c r="D3">
        <v>1.2788000000000001E-2</v>
      </c>
      <c r="E3" t="s">
        <v>53</v>
      </c>
      <c r="F3" t="s">
        <v>54</v>
      </c>
      <c r="G3" t="s">
        <v>49</v>
      </c>
      <c r="H3" s="6">
        <v>5.27</v>
      </c>
      <c r="I3" s="6">
        <f>Table11[[#This Row],[Spread]]/Table11[[#This Row],[taux de change]]</f>
        <v>4.5548833189282627</v>
      </c>
      <c r="J3" s="6">
        <v>-10.53</v>
      </c>
      <c r="K3" s="6">
        <v>1.157</v>
      </c>
      <c r="L3" s="6">
        <f>Table11[[#This Row],[Bénéfice]]/Table11[[#This Row],[taux de change]]</f>
        <v>-9.1011235955056176</v>
      </c>
      <c r="M3" s="6">
        <v>55522.03</v>
      </c>
      <c r="N3" s="6">
        <v>54698.31</v>
      </c>
      <c r="O3" s="6">
        <f>Table11[[#This Row],[Taux d''ouverture]]*Table11[[#This Row],[Unités]]</f>
        <v>710.01571964000004</v>
      </c>
      <c r="P3" s="6">
        <f>Table11[[#This Row],[Taux de fermeture]]*Table11[[#This Row],[Unités]]</f>
        <v>699.48198828</v>
      </c>
      <c r="Q3" s="6">
        <f>Table11[[#This Row],[fermeture]]-Table11[[#This Row],[ouverture]]</f>
        <v>-10.533731360000047</v>
      </c>
      <c r="R3" s="6">
        <f>Table11[[#This Row],[marge]]-Table11[[#This Row],[Spread]]</f>
        <v>-15.803731360000047</v>
      </c>
      <c r="S3" t="s">
        <v>50</v>
      </c>
    </row>
    <row r="4" spans="1:21" x14ac:dyDescent="0.25">
      <c r="A4" t="s">
        <v>55</v>
      </c>
      <c r="B4" t="s">
        <v>56</v>
      </c>
      <c r="C4" s="6">
        <v>760</v>
      </c>
      <c r="D4">
        <v>585.51617899999997</v>
      </c>
      <c r="E4" t="s">
        <v>57</v>
      </c>
      <c r="F4" t="s">
        <v>58</v>
      </c>
      <c r="G4" t="s">
        <v>49</v>
      </c>
      <c r="H4" s="6">
        <v>17.18</v>
      </c>
      <c r="I4" s="6">
        <f>Table11[[#This Row],[Spread]]/Table11[[#This Row],[taux de change]]</f>
        <v>14.57167090754877</v>
      </c>
      <c r="J4" s="6">
        <v>-67.33</v>
      </c>
      <c r="K4" s="6">
        <v>1.179</v>
      </c>
      <c r="L4" s="6">
        <f>Table11[[#This Row],[Bénéfice]]/Table11[[#This Row],[taux de change]]</f>
        <v>-57.107718405428322</v>
      </c>
      <c r="M4" s="6">
        <v>1.3</v>
      </c>
      <c r="N4" s="6">
        <v>1.18</v>
      </c>
      <c r="O4" s="6">
        <f>Table11[[#This Row],[Taux d''ouverture]]*Table11[[#This Row],[Unités]]</f>
        <v>761.17103269999996</v>
      </c>
      <c r="P4" s="6">
        <f>Table11[[#This Row],[Taux de fermeture]]*Table11[[#This Row],[Unités]]</f>
        <v>690.90909121999994</v>
      </c>
      <c r="Q4" s="6">
        <f>Table11[[#This Row],[fermeture]]-Table11[[#This Row],[ouverture]]</f>
        <v>-70.261941480000019</v>
      </c>
      <c r="R4" s="6">
        <f>Table11[[#This Row],[marge]]-Table11[[#This Row],[Spread]]</f>
        <v>-87.441941480000025</v>
      </c>
      <c r="S4" t="s">
        <v>50</v>
      </c>
    </row>
    <row r="5" spans="1:21" x14ac:dyDescent="0.25">
      <c r="A5" t="s">
        <v>59</v>
      </c>
      <c r="B5" t="s">
        <v>52</v>
      </c>
      <c r="C5" s="6">
        <v>480</v>
      </c>
      <c r="D5">
        <v>1.3129E-2</v>
      </c>
      <c r="E5" t="s">
        <v>60</v>
      </c>
      <c r="F5" t="s">
        <v>61</v>
      </c>
      <c r="G5" t="s">
        <v>49</v>
      </c>
      <c r="H5" s="6">
        <v>5.65</v>
      </c>
      <c r="I5" s="6">
        <f>Table11[[#This Row],[Spread]]/Table11[[#This Row],[taux de change]]</f>
        <v>4.646381578947369</v>
      </c>
      <c r="J5" s="6">
        <v>270.13</v>
      </c>
      <c r="K5" s="6">
        <v>1.216</v>
      </c>
      <c r="L5" s="6">
        <f>Table11[[#This Row],[Bénéfice]]/Table11[[#This Row],[taux de change]]</f>
        <v>222.14638157894737</v>
      </c>
      <c r="M5" s="6">
        <v>36560.35</v>
      </c>
      <c r="N5" s="6">
        <v>57135.46</v>
      </c>
      <c r="O5" s="6">
        <f>Table11[[#This Row],[Taux d''ouverture]]*Table11[[#This Row],[Unités]]</f>
        <v>480.00083515</v>
      </c>
      <c r="P5" s="6">
        <f>Table11[[#This Row],[Taux de fermeture]]*Table11[[#This Row],[Unités]]</f>
        <v>750.13145434</v>
      </c>
      <c r="Q5" s="6">
        <f>Table11[[#This Row],[fermeture]]-Table11[[#This Row],[ouverture]]</f>
        <v>270.13061919</v>
      </c>
      <c r="R5" s="6">
        <f>Table11[[#This Row],[marge]]-Table11[[#This Row],[Spread]]</f>
        <v>264.48061919000003</v>
      </c>
      <c r="S5" t="s">
        <v>50</v>
      </c>
    </row>
    <row r="6" spans="1:21" x14ac:dyDescent="0.25">
      <c r="A6" t="s">
        <v>62</v>
      </c>
      <c r="B6" t="s">
        <v>63</v>
      </c>
      <c r="C6" s="6">
        <v>760</v>
      </c>
      <c r="D6">
        <v>869.36627799999997</v>
      </c>
      <c r="E6" t="s">
        <v>64</v>
      </c>
      <c r="F6" t="s">
        <v>65</v>
      </c>
      <c r="G6" t="s">
        <v>49</v>
      </c>
      <c r="H6" s="6">
        <v>44.47</v>
      </c>
      <c r="I6" s="6">
        <f>Table11[[#This Row],[Spread]]/Table11[[#This Row],[taux de change]]</f>
        <v>36.570723684210527</v>
      </c>
      <c r="J6" s="6">
        <v>751.22</v>
      </c>
      <c r="K6" s="6">
        <v>1.216</v>
      </c>
      <c r="L6" s="6">
        <f>Table11[[#This Row],[Bénéfice]]/Table11[[#This Row],[taux de change]]</f>
        <v>617.77960526315792</v>
      </c>
      <c r="M6" s="6">
        <v>0.87</v>
      </c>
      <c r="N6" s="6">
        <v>1.74</v>
      </c>
      <c r="O6" s="6">
        <f>Table11[[#This Row],[Taux d''ouverture]]*Table11[[#This Row],[Unités]]</f>
        <v>756.34866185999999</v>
      </c>
      <c r="P6" s="6">
        <f>Table11[[#This Row],[Taux de fermeture]]*Table11[[#This Row],[Unités]]</f>
        <v>1512.69732372</v>
      </c>
      <c r="Q6" s="6">
        <f>Table11[[#This Row],[fermeture]]-Table11[[#This Row],[ouverture]]</f>
        <v>756.34866185999999</v>
      </c>
      <c r="R6" s="6">
        <f>Table11[[#This Row],[marge]]-Table11[[#This Row],[Spread]]</f>
        <v>711.87866185999997</v>
      </c>
      <c r="S6" t="s">
        <v>50</v>
      </c>
    </row>
    <row r="7" spans="1:21" x14ac:dyDescent="0.25">
      <c r="A7" t="s">
        <v>66</v>
      </c>
      <c r="B7" t="s">
        <v>67</v>
      </c>
      <c r="C7" s="6">
        <v>770</v>
      </c>
      <c r="D7">
        <v>0.45327899999999999</v>
      </c>
      <c r="E7" t="s">
        <v>68</v>
      </c>
      <c r="F7" t="s">
        <v>69</v>
      </c>
      <c r="G7" t="s">
        <v>49</v>
      </c>
      <c r="H7" s="6">
        <v>32.58</v>
      </c>
      <c r="I7" s="6">
        <f>Table11[[#This Row],[Spread]]/Table11[[#This Row],[taux de change]]</f>
        <v>26.792763157894736</v>
      </c>
      <c r="J7" s="6">
        <v>928.57</v>
      </c>
      <c r="K7" s="6">
        <v>1.216</v>
      </c>
      <c r="L7" s="6">
        <f>Table11[[#This Row],[Bénéfice]]/Table11[[#This Row],[taux de change]]</f>
        <v>763.6266447368422</v>
      </c>
      <c r="M7" s="6">
        <v>1698.73</v>
      </c>
      <c r="N7" s="6">
        <v>3747.3</v>
      </c>
      <c r="O7" s="6">
        <f>Table11[[#This Row],[Taux d''ouverture]]*Table11[[#This Row],[Unités]]</f>
        <v>769.99863567</v>
      </c>
      <c r="P7" s="6">
        <f>Table11[[#This Row],[Taux de fermeture]]*Table11[[#This Row],[Unités]]</f>
        <v>1698.5723967000001</v>
      </c>
      <c r="Q7" s="6">
        <f>Table11[[#This Row],[fermeture]]-Table11[[#This Row],[ouverture]]</f>
        <v>928.57376103000013</v>
      </c>
      <c r="R7" s="6">
        <f>Table11[[#This Row],[marge]]-Table11[[#This Row],[Spread]]</f>
        <v>895.99376103000009</v>
      </c>
      <c r="S7" t="s">
        <v>50</v>
      </c>
    </row>
    <row r="8" spans="1:21" x14ac:dyDescent="0.25">
      <c r="A8" t="s">
        <v>70</v>
      </c>
      <c r="B8" t="s">
        <v>67</v>
      </c>
      <c r="C8" s="6">
        <v>80</v>
      </c>
      <c r="D8">
        <v>5.8846999999999997E-2</v>
      </c>
      <c r="E8" t="s">
        <v>71</v>
      </c>
      <c r="F8" t="s">
        <v>72</v>
      </c>
      <c r="G8" t="s">
        <v>49</v>
      </c>
      <c r="H8" s="6">
        <v>4.2300000000000004</v>
      </c>
      <c r="I8" s="6">
        <f>Table11[[#This Row],[Spread]]/Table11[[#This Row],[taux de change]]</f>
        <v>3.4786184210526319</v>
      </c>
      <c r="J8" s="6">
        <v>140.49</v>
      </c>
      <c r="K8" s="6">
        <v>1.216</v>
      </c>
      <c r="L8" s="6">
        <f>Table11[[#This Row],[Bénéfice]]/Table11[[#This Row],[taux de change]]</f>
        <v>115.53453947368422</v>
      </c>
      <c r="M8" s="6">
        <v>1359.46</v>
      </c>
      <c r="N8" s="6">
        <v>3746.84</v>
      </c>
      <c r="O8" s="6">
        <f>Table11[[#This Row],[Taux d''ouverture]]*Table11[[#This Row],[Unités]]</f>
        <v>80.000142619999991</v>
      </c>
      <c r="P8" s="6">
        <f>Table11[[#This Row],[Taux de fermeture]]*Table11[[#This Row],[Unités]]</f>
        <v>220.49029347999999</v>
      </c>
      <c r="Q8" s="6">
        <f>Table11[[#This Row],[fermeture]]-Table11[[#This Row],[ouverture]]</f>
        <v>140.49015086</v>
      </c>
      <c r="R8" s="6">
        <f>Table11[[#This Row],[marge]]-Table11[[#This Row],[Spread]]</f>
        <v>136.26015086000001</v>
      </c>
      <c r="S8" t="s">
        <v>50</v>
      </c>
    </row>
    <row r="9" spans="1:21" x14ac:dyDescent="0.25">
      <c r="A9" t="s">
        <v>73</v>
      </c>
      <c r="B9" t="s">
        <v>46</v>
      </c>
      <c r="C9" s="6">
        <v>450</v>
      </c>
      <c r="D9">
        <v>0.82178300000000004</v>
      </c>
      <c r="E9" t="s">
        <v>74</v>
      </c>
      <c r="F9" t="s">
        <v>75</v>
      </c>
      <c r="G9" t="s">
        <v>49</v>
      </c>
      <c r="H9" s="6">
        <v>10.64</v>
      </c>
      <c r="I9" s="6">
        <f>Table11[[#This Row],[Spread]]/Table11[[#This Row],[taux de change]]</f>
        <v>8.8372093023255829</v>
      </c>
      <c r="J9" s="6">
        <v>-20.73</v>
      </c>
      <c r="K9" s="6">
        <v>1.204</v>
      </c>
      <c r="L9" s="6">
        <f>Table11[[#This Row],[Bénéfice]]/Table11[[#This Row],[taux de change]]</f>
        <v>-17.217607973421927</v>
      </c>
      <c r="M9" s="6">
        <v>547.59</v>
      </c>
      <c r="N9" s="6">
        <v>522.37</v>
      </c>
      <c r="O9" s="6">
        <f>Table11[[#This Row],[Taux d''ouverture]]*Table11[[#This Row],[Unités]]</f>
        <v>450.00015297000004</v>
      </c>
      <c r="P9" s="6">
        <f>Table11[[#This Row],[Taux de fermeture]]*Table11[[#This Row],[Unités]]</f>
        <v>429.27478571</v>
      </c>
      <c r="Q9" s="6">
        <f>Table11[[#This Row],[fermeture]]-Table11[[#This Row],[ouverture]]</f>
        <v>-20.725367260000041</v>
      </c>
      <c r="R9" s="6">
        <f>Table11[[#This Row],[marge]]-Table11[[#This Row],[Spread]]</f>
        <v>-31.365367260000042</v>
      </c>
      <c r="S9" t="s">
        <v>50</v>
      </c>
    </row>
    <row r="10" spans="1:21" x14ac:dyDescent="0.25">
      <c r="A10" t="s">
        <v>76</v>
      </c>
      <c r="B10" t="s">
        <v>77</v>
      </c>
      <c r="C10" s="6">
        <v>60</v>
      </c>
      <c r="D10">
        <v>3.0075189999999998</v>
      </c>
      <c r="E10" t="s">
        <v>78</v>
      </c>
      <c r="F10" t="s">
        <v>79</v>
      </c>
      <c r="G10" t="s">
        <v>49</v>
      </c>
      <c r="H10" s="6">
        <v>0</v>
      </c>
      <c r="I10" s="6">
        <f>Table11[[#This Row],[Spread]]/Table11[[#This Row],[taux de change]]</f>
        <v>0</v>
      </c>
      <c r="J10" s="6">
        <v>-8.06</v>
      </c>
      <c r="K10" s="6">
        <v>1.1850000000000001</v>
      </c>
      <c r="L10" s="6">
        <f>Table11[[#This Row],[Bénéfice]]/Table11[[#This Row],[taux de change]]</f>
        <v>-6.8016877637130806</v>
      </c>
      <c r="M10" s="6">
        <v>19.95</v>
      </c>
      <c r="N10" s="6">
        <v>17.27</v>
      </c>
      <c r="O10" s="6">
        <f>Table11[[#This Row],[Taux d''ouverture]]*Table11[[#This Row],[Unités]]</f>
        <v>60.000004049999994</v>
      </c>
      <c r="P10" s="6">
        <f>Table11[[#This Row],[Taux de fermeture]]*Table11[[#This Row],[Unités]]</f>
        <v>51.939853129999996</v>
      </c>
      <c r="Q10" s="6">
        <f>Table11[[#This Row],[fermeture]]-Table11[[#This Row],[ouverture]]</f>
        <v>-8.0601509199999981</v>
      </c>
      <c r="R10" s="6">
        <f>Table11[[#This Row],[marge]]-Table11[[#This Row],[Spread]]</f>
        <v>-8.0601509199999981</v>
      </c>
      <c r="S10" t="s">
        <v>80</v>
      </c>
      <c r="T10" t="s">
        <v>81</v>
      </c>
    </row>
    <row r="11" spans="1:21" x14ac:dyDescent="0.25">
      <c r="A11" t="s">
        <v>82</v>
      </c>
      <c r="B11" t="s">
        <v>83</v>
      </c>
      <c r="C11" s="6">
        <v>760</v>
      </c>
      <c r="D11">
        <v>1386.608283</v>
      </c>
      <c r="E11" t="s">
        <v>84</v>
      </c>
      <c r="F11" t="s">
        <v>85</v>
      </c>
      <c r="G11" t="s">
        <v>49</v>
      </c>
      <c r="H11" s="6">
        <v>17.68</v>
      </c>
      <c r="I11" s="6">
        <f>Table11[[#This Row],[Spread]]/Table11[[#This Row],[taux de change]]</f>
        <v>14.919831223628691</v>
      </c>
      <c r="J11" s="6">
        <v>-46.87</v>
      </c>
      <c r="K11" s="6">
        <v>1.1850000000000001</v>
      </c>
      <c r="L11" s="6">
        <f>Table11[[#This Row],[Bénéfice]]/Table11[[#This Row],[taux de change]]</f>
        <v>-39.552742616033754</v>
      </c>
      <c r="M11" s="6">
        <v>0.55000000000000004</v>
      </c>
      <c r="N11" s="6">
        <v>0.51</v>
      </c>
      <c r="O11" s="6">
        <f>Table11[[#This Row],[Taux d''ouverture]]*Table11[[#This Row],[Unités]]</f>
        <v>762.63455565000004</v>
      </c>
      <c r="P11" s="6">
        <f>Table11[[#This Row],[Taux de fermeture]]*Table11[[#This Row],[Unités]]</f>
        <v>707.17022433</v>
      </c>
      <c r="Q11" s="6">
        <f>Table11[[#This Row],[fermeture]]-Table11[[#This Row],[ouverture]]</f>
        <v>-55.464331320000042</v>
      </c>
      <c r="R11" s="6">
        <f>Table11[[#This Row],[marge]]-Table11[[#This Row],[Spread]]</f>
        <v>-73.144331320000049</v>
      </c>
      <c r="S11" t="s">
        <v>50</v>
      </c>
    </row>
    <row r="12" spans="1:21" x14ac:dyDescent="0.25">
      <c r="C12" s="7"/>
      <c r="H12" s="7">
        <f>SUBTOTAL(109,Table11[Spread])</f>
        <v>148.11000000000001</v>
      </c>
      <c r="I12" s="8">
        <f>SUBTOTAL(109,Table11[Spread en €])</f>
        <v>123.3694886818313</v>
      </c>
      <c r="J12" s="7">
        <f>SUBTOTAL(109,Table11[Bénéfice])</f>
        <v>1936.5600000000002</v>
      </c>
      <c r="K12" s="6"/>
      <c r="L12" s="9">
        <f>SUBTOTAL(109,Table11[valeur en €])</f>
        <v>1589.0210703009488</v>
      </c>
      <c r="M12" s="7"/>
      <c r="N12" s="7"/>
      <c r="O12" s="7"/>
      <c r="P12" s="7"/>
      <c r="Q12" s="7"/>
      <c r="R12">
        <f>SUBTOTAL(109,Table11[avec frais])</f>
        <v>1782.0543705999999</v>
      </c>
    </row>
    <row r="13" spans="1:21" x14ac:dyDescent="0.25">
      <c r="B13" t="s">
        <v>169</v>
      </c>
      <c r="I13" t="s">
        <v>162</v>
      </c>
    </row>
    <row r="19" spans="4:6" x14ac:dyDescent="0.25">
      <c r="D19">
        <f>D11*M11</f>
        <v>762.63455565000004</v>
      </c>
      <c r="E19">
        <f>D11*N11</f>
        <v>707.17022433</v>
      </c>
      <c r="F19">
        <f>E19-D19</f>
        <v>-55.464331320000042</v>
      </c>
    </row>
  </sheetData>
  <pageMargins left="0.75" right="0.75" top="0.75" bottom="0.5" header="0.5" footer="0.75"/>
  <pageSetup paperSize="8" scale="7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G19" sqref="G19"/>
    </sheetView>
  </sheetViews>
  <sheetFormatPr baseColWidth="10" defaultColWidth="9.140625" defaultRowHeight="15" x14ac:dyDescent="0.25"/>
  <cols>
    <col min="1" max="1" width="23.42578125" customWidth="1"/>
    <col min="2" max="2" width="26.7109375" customWidth="1"/>
    <col min="3" max="3" width="27.140625" customWidth="1"/>
    <col min="4" max="4" width="13.28515625" customWidth="1"/>
    <col min="5" max="5" width="36" customWidth="1"/>
    <col min="6" max="6" width="20.140625" customWidth="1"/>
    <col min="7" max="7" width="10.28515625" customWidth="1"/>
    <col min="8" max="8" width="30" customWidth="1"/>
    <col min="9" max="9" width="33.140625" customWidth="1"/>
  </cols>
  <sheetData>
    <row r="1" spans="1:12" x14ac:dyDescent="0.25">
      <c r="A1" t="s">
        <v>86</v>
      </c>
      <c r="B1" t="s">
        <v>42</v>
      </c>
      <c r="C1" t="s">
        <v>0</v>
      </c>
      <c r="D1" t="s">
        <v>33</v>
      </c>
      <c r="E1" t="s">
        <v>87</v>
      </c>
      <c r="F1" t="s">
        <v>88</v>
      </c>
      <c r="G1" t="s">
        <v>89</v>
      </c>
      <c r="H1" t="s">
        <v>31</v>
      </c>
      <c r="I1" t="s">
        <v>90</v>
      </c>
      <c r="J1" t="s">
        <v>163</v>
      </c>
      <c r="K1" t="s">
        <v>158</v>
      </c>
      <c r="L1" t="s">
        <v>164</v>
      </c>
    </row>
    <row r="2" spans="1:12" x14ac:dyDescent="0.25">
      <c r="A2" t="s">
        <v>91</v>
      </c>
      <c r="B2" t="s">
        <v>92</v>
      </c>
      <c r="C2" t="s">
        <v>93</v>
      </c>
      <c r="D2" s="6">
        <v>3594.51</v>
      </c>
      <c r="E2" s="6">
        <v>3594.51</v>
      </c>
      <c r="F2" s="6">
        <v>3594.51</v>
      </c>
      <c r="G2" s="6">
        <v>3594.51</v>
      </c>
      <c r="I2" s="6">
        <v>0</v>
      </c>
      <c r="J2" s="7"/>
      <c r="K2" s="7"/>
      <c r="L2" s="7"/>
    </row>
    <row r="3" spans="1:12" x14ac:dyDescent="0.25">
      <c r="A3" t="s">
        <v>94</v>
      </c>
      <c r="B3" t="s">
        <v>95</v>
      </c>
      <c r="C3" t="s">
        <v>96</v>
      </c>
      <c r="D3" s="6">
        <v>3080</v>
      </c>
      <c r="E3" s="6">
        <v>0</v>
      </c>
      <c r="F3" s="6">
        <v>3594.51</v>
      </c>
      <c r="G3" s="6">
        <v>514.51</v>
      </c>
      <c r="H3" t="s">
        <v>97</v>
      </c>
      <c r="I3" s="6">
        <v>0</v>
      </c>
      <c r="J3" s="7"/>
      <c r="K3" s="7"/>
      <c r="L3" s="7"/>
    </row>
    <row r="4" spans="1:12" x14ac:dyDescent="0.25">
      <c r="A4" t="s">
        <v>60</v>
      </c>
      <c r="B4" t="s">
        <v>95</v>
      </c>
      <c r="C4" t="s">
        <v>96</v>
      </c>
      <c r="D4" s="6">
        <v>480</v>
      </c>
      <c r="E4" s="6">
        <v>0</v>
      </c>
      <c r="F4" s="6">
        <v>3594.51</v>
      </c>
      <c r="G4" s="6">
        <v>34.51</v>
      </c>
      <c r="H4" t="s">
        <v>59</v>
      </c>
      <c r="I4" s="6">
        <v>0</v>
      </c>
      <c r="J4" s="7"/>
      <c r="K4" s="7"/>
      <c r="L4" s="7"/>
    </row>
    <row r="5" spans="1:12" x14ac:dyDescent="0.25">
      <c r="A5" t="s">
        <v>98</v>
      </c>
      <c r="B5" t="s">
        <v>92</v>
      </c>
      <c r="C5" t="s">
        <v>99</v>
      </c>
      <c r="D5" s="6">
        <v>2397.2800000000002</v>
      </c>
      <c r="E5" s="6">
        <v>2397.2800000000002</v>
      </c>
      <c r="F5" s="6">
        <v>5991.79</v>
      </c>
      <c r="G5" s="6">
        <v>2431.79</v>
      </c>
      <c r="I5" s="6">
        <v>0</v>
      </c>
      <c r="J5" s="7"/>
      <c r="K5" s="7"/>
      <c r="L5" s="7"/>
    </row>
    <row r="6" spans="1:12" x14ac:dyDescent="0.25">
      <c r="A6" t="s">
        <v>84</v>
      </c>
      <c r="B6" t="s">
        <v>95</v>
      </c>
      <c r="C6" t="s">
        <v>100</v>
      </c>
      <c r="D6" s="6">
        <v>760</v>
      </c>
      <c r="E6" s="6">
        <v>0</v>
      </c>
      <c r="F6" s="6">
        <v>5991.79</v>
      </c>
      <c r="G6" s="6">
        <v>1671.79</v>
      </c>
      <c r="H6" t="s">
        <v>82</v>
      </c>
      <c r="I6" s="6">
        <v>0</v>
      </c>
      <c r="J6" s="7"/>
      <c r="K6" s="7"/>
      <c r="L6" s="7"/>
    </row>
    <row r="7" spans="1:12" x14ac:dyDescent="0.25">
      <c r="A7" t="s">
        <v>64</v>
      </c>
      <c r="B7" t="s">
        <v>95</v>
      </c>
      <c r="C7" t="s">
        <v>101</v>
      </c>
      <c r="D7" s="6">
        <v>760</v>
      </c>
      <c r="E7" s="6">
        <v>0</v>
      </c>
      <c r="F7" s="6">
        <v>5991.79</v>
      </c>
      <c r="G7" s="6">
        <v>911.79</v>
      </c>
      <c r="H7" t="s">
        <v>62</v>
      </c>
      <c r="I7" s="6">
        <v>0</v>
      </c>
      <c r="J7" s="7"/>
      <c r="K7" s="7"/>
      <c r="L7" s="7"/>
    </row>
    <row r="8" spans="1:12" x14ac:dyDescent="0.25">
      <c r="A8" t="s">
        <v>78</v>
      </c>
      <c r="B8" t="s">
        <v>95</v>
      </c>
      <c r="C8" t="s">
        <v>102</v>
      </c>
      <c r="D8" s="6">
        <v>60</v>
      </c>
      <c r="E8" s="6">
        <v>0</v>
      </c>
      <c r="F8" s="6">
        <v>5991.79</v>
      </c>
      <c r="G8" s="6">
        <v>851.79</v>
      </c>
      <c r="H8" t="s">
        <v>76</v>
      </c>
      <c r="I8" s="6">
        <v>0</v>
      </c>
      <c r="J8" s="7"/>
      <c r="K8" s="7"/>
      <c r="L8" s="7"/>
    </row>
    <row r="9" spans="1:12" x14ac:dyDescent="0.25">
      <c r="A9" t="s">
        <v>68</v>
      </c>
      <c r="B9" t="s">
        <v>95</v>
      </c>
      <c r="C9" t="s">
        <v>103</v>
      </c>
      <c r="D9" s="6">
        <v>770</v>
      </c>
      <c r="E9" s="6">
        <v>0</v>
      </c>
      <c r="F9" s="6">
        <v>5991.79</v>
      </c>
      <c r="G9" s="6">
        <v>81.790000000000006</v>
      </c>
      <c r="H9" t="s">
        <v>66</v>
      </c>
      <c r="I9" s="6">
        <v>0</v>
      </c>
      <c r="J9" s="7"/>
      <c r="K9" s="7"/>
      <c r="L9" s="7"/>
    </row>
    <row r="10" spans="1:12" x14ac:dyDescent="0.25">
      <c r="A10" t="s">
        <v>71</v>
      </c>
      <c r="B10" t="s">
        <v>95</v>
      </c>
      <c r="C10" t="s">
        <v>103</v>
      </c>
      <c r="D10" s="6">
        <v>80</v>
      </c>
      <c r="E10" s="6">
        <v>0</v>
      </c>
      <c r="F10" s="6">
        <v>5991.79</v>
      </c>
      <c r="G10" s="6">
        <v>1.79</v>
      </c>
      <c r="H10" t="s">
        <v>70</v>
      </c>
      <c r="I10" s="6">
        <v>0</v>
      </c>
      <c r="J10" s="7"/>
      <c r="K10" s="7"/>
      <c r="L10" s="7"/>
    </row>
    <row r="11" spans="1:12" x14ac:dyDescent="0.25">
      <c r="A11" t="s">
        <v>85</v>
      </c>
      <c r="B11" s="10" t="s">
        <v>104</v>
      </c>
      <c r="C11" s="10" t="s">
        <v>100</v>
      </c>
      <c r="D11" s="11">
        <v>-46.87</v>
      </c>
      <c r="E11" s="11">
        <v>-46.87</v>
      </c>
      <c r="F11" s="11">
        <v>5944.92</v>
      </c>
      <c r="G11" s="11">
        <v>714.92</v>
      </c>
      <c r="H11" t="s">
        <v>82</v>
      </c>
      <c r="I11" s="6">
        <v>0</v>
      </c>
      <c r="J11" s="7"/>
      <c r="K11" s="7">
        <v>1.19</v>
      </c>
      <c r="L11" s="7">
        <f>Table12[[#This Row],[Équité réalisée]]/Table12[[#This Row],[Colonne1]]</f>
        <v>4995.7310924369749</v>
      </c>
    </row>
    <row r="12" spans="1:12" x14ac:dyDescent="0.25">
      <c r="A12" t="s">
        <v>79</v>
      </c>
      <c r="B12" s="10" t="s">
        <v>104</v>
      </c>
      <c r="C12" s="10" t="s">
        <v>102</v>
      </c>
      <c r="D12" s="11">
        <v>-8.06</v>
      </c>
      <c r="E12" s="11">
        <v>-8.06</v>
      </c>
      <c r="F12" s="11">
        <v>5936.86</v>
      </c>
      <c r="G12" s="11">
        <v>766.86</v>
      </c>
      <c r="H12" t="s">
        <v>76</v>
      </c>
      <c r="I12" s="6">
        <v>0</v>
      </c>
      <c r="J12" s="7"/>
      <c r="K12" s="7">
        <v>1.19</v>
      </c>
      <c r="L12" s="7">
        <f>Table12[[#This Row],[Équité réalisée]]/Table12[[#This Row],[Colonne1]]</f>
        <v>4988.957983193277</v>
      </c>
    </row>
    <row r="13" spans="1:12" x14ac:dyDescent="0.25">
      <c r="A13" t="s">
        <v>105</v>
      </c>
      <c r="B13" t="s">
        <v>106</v>
      </c>
      <c r="D13" s="6">
        <v>2.3199999999999998</v>
      </c>
      <c r="E13" s="6">
        <v>2.3199999999999998</v>
      </c>
      <c r="F13" s="6">
        <v>5939.18</v>
      </c>
      <c r="G13" s="6">
        <v>769.18</v>
      </c>
      <c r="I13" s="6">
        <v>0</v>
      </c>
      <c r="J13" s="7"/>
      <c r="K13" s="7"/>
      <c r="L13" s="7"/>
    </row>
    <row r="14" spans="1:12" x14ac:dyDescent="0.25">
      <c r="A14" t="s">
        <v>74</v>
      </c>
      <c r="B14" t="s">
        <v>95</v>
      </c>
      <c r="C14" t="s">
        <v>107</v>
      </c>
      <c r="D14" s="6">
        <v>450</v>
      </c>
      <c r="E14" s="6">
        <v>0</v>
      </c>
      <c r="F14" s="6">
        <v>5939.18</v>
      </c>
      <c r="G14" s="6">
        <v>319.18</v>
      </c>
      <c r="H14" t="s">
        <v>73</v>
      </c>
      <c r="I14" s="6">
        <v>0</v>
      </c>
      <c r="J14" s="7"/>
      <c r="K14" s="7"/>
      <c r="L14" s="7"/>
    </row>
    <row r="15" spans="1:12" x14ac:dyDescent="0.25">
      <c r="A15" t="s">
        <v>75</v>
      </c>
      <c r="B15" s="10" t="s">
        <v>104</v>
      </c>
      <c r="C15" s="10" t="s">
        <v>107</v>
      </c>
      <c r="D15" s="11">
        <v>-20.73</v>
      </c>
      <c r="E15" s="11">
        <v>-20.73</v>
      </c>
      <c r="F15" s="11">
        <v>5918.45</v>
      </c>
      <c r="G15" s="11">
        <v>748.45</v>
      </c>
      <c r="H15" t="s">
        <v>73</v>
      </c>
      <c r="I15" s="6">
        <v>0</v>
      </c>
      <c r="J15" s="7"/>
      <c r="K15" s="7">
        <v>1.2</v>
      </c>
      <c r="L15" s="7">
        <f>Table12[[#This Row],[Équité réalisée]]/Table12[[#This Row],[Colonne1]]</f>
        <v>4932.041666666667</v>
      </c>
    </row>
    <row r="16" spans="1:12" x14ac:dyDescent="0.25">
      <c r="A16" t="s">
        <v>53</v>
      </c>
      <c r="B16" t="s">
        <v>95</v>
      </c>
      <c r="C16" t="s">
        <v>96</v>
      </c>
      <c r="D16" s="6">
        <v>710</v>
      </c>
      <c r="E16" s="6">
        <v>0</v>
      </c>
      <c r="F16" s="6">
        <v>5918.45</v>
      </c>
      <c r="G16" s="6">
        <v>38.450000000000003</v>
      </c>
      <c r="H16" t="s">
        <v>51</v>
      </c>
      <c r="I16" s="6">
        <v>0</v>
      </c>
      <c r="J16" s="7"/>
      <c r="K16" s="7"/>
      <c r="L16" s="7"/>
    </row>
    <row r="17" spans="1:12" x14ac:dyDescent="0.25">
      <c r="A17" s="10" t="s">
        <v>72</v>
      </c>
      <c r="B17" s="10" t="s">
        <v>104</v>
      </c>
      <c r="C17" s="10" t="s">
        <v>103</v>
      </c>
      <c r="D17" s="11">
        <v>140.49</v>
      </c>
      <c r="E17" s="11">
        <v>140.49</v>
      </c>
      <c r="F17" s="11">
        <v>6058.94</v>
      </c>
      <c r="G17" s="11">
        <v>258.94</v>
      </c>
      <c r="H17" s="10" t="s">
        <v>70</v>
      </c>
      <c r="I17" s="11">
        <v>0</v>
      </c>
      <c r="J17" s="12"/>
      <c r="K17" s="12">
        <v>1.22</v>
      </c>
      <c r="L17" s="12">
        <f>Table12[[#This Row],[Équité réalisée]]/Table12[[#This Row],[Colonne1]]</f>
        <v>4966.3442622950815</v>
      </c>
    </row>
    <row r="18" spans="1:12" x14ac:dyDescent="0.25">
      <c r="A18" s="10" t="s">
        <v>69</v>
      </c>
      <c r="B18" s="10" t="s">
        <v>104</v>
      </c>
      <c r="C18" s="10" t="s">
        <v>103</v>
      </c>
      <c r="D18" s="11">
        <v>928.57</v>
      </c>
      <c r="E18" s="11">
        <v>928.57</v>
      </c>
      <c r="F18" s="11">
        <v>6987.51</v>
      </c>
      <c r="G18" s="11">
        <v>1957.51</v>
      </c>
      <c r="H18" s="10" t="s">
        <v>66</v>
      </c>
      <c r="I18" s="11">
        <v>0</v>
      </c>
      <c r="J18" s="12"/>
      <c r="K18" s="12">
        <v>1.22</v>
      </c>
      <c r="L18" s="12">
        <f>Table12[[#This Row],[Équité réalisée]]/Table12[[#This Row],[Colonne1]]</f>
        <v>5727.4672131147545</v>
      </c>
    </row>
    <row r="19" spans="1:12" x14ac:dyDescent="0.25">
      <c r="A19" s="10" t="s">
        <v>65</v>
      </c>
      <c r="B19" s="10" t="s">
        <v>104</v>
      </c>
      <c r="C19" s="10" t="s">
        <v>101</v>
      </c>
      <c r="D19" s="11">
        <v>751.22</v>
      </c>
      <c r="E19" s="11">
        <v>751.22</v>
      </c>
      <c r="F19" s="11">
        <v>7738.73</v>
      </c>
      <c r="G19" s="11">
        <v>3468.73</v>
      </c>
      <c r="H19" s="10" t="s">
        <v>62</v>
      </c>
      <c r="I19" s="11">
        <v>0</v>
      </c>
      <c r="J19" s="12"/>
      <c r="K19" s="12">
        <v>1.22</v>
      </c>
      <c r="L19" s="12">
        <f>Table12[[#This Row],[Équité réalisée]]/Table12[[#This Row],[Colonne1]]</f>
        <v>6343.2213114754095</v>
      </c>
    </row>
    <row r="20" spans="1:12" x14ac:dyDescent="0.25">
      <c r="A20" s="10" t="s">
        <v>61</v>
      </c>
      <c r="B20" s="10" t="s">
        <v>104</v>
      </c>
      <c r="C20" s="10" t="s">
        <v>96</v>
      </c>
      <c r="D20" s="11">
        <v>270.13</v>
      </c>
      <c r="E20" s="11">
        <v>270.13</v>
      </c>
      <c r="F20" s="11">
        <v>8008.86</v>
      </c>
      <c r="G20" s="11">
        <v>4218.8599999999997</v>
      </c>
      <c r="H20" s="10" t="s">
        <v>59</v>
      </c>
      <c r="I20" s="11">
        <v>0</v>
      </c>
      <c r="J20" s="12"/>
      <c r="K20" s="12">
        <v>1.22</v>
      </c>
      <c r="L20" s="12">
        <f>Table12[[#This Row],[Équité réalisée]]/Table12[[#This Row],[Colonne1]]</f>
        <v>6564.6393442622948</v>
      </c>
    </row>
    <row r="21" spans="1:12" x14ac:dyDescent="0.25">
      <c r="A21" t="s">
        <v>108</v>
      </c>
      <c r="B21" t="s">
        <v>106</v>
      </c>
      <c r="D21" s="6">
        <v>3.04</v>
      </c>
      <c r="E21" s="6">
        <v>3.04</v>
      </c>
      <c r="F21" s="6">
        <v>8011.9</v>
      </c>
      <c r="G21" s="6">
        <v>4221.8999999999996</v>
      </c>
      <c r="I21" s="6">
        <v>0</v>
      </c>
      <c r="J21" s="7"/>
      <c r="K21" s="7"/>
      <c r="L21" s="7"/>
    </row>
    <row r="22" spans="1:12" x14ac:dyDescent="0.25">
      <c r="A22" t="s">
        <v>109</v>
      </c>
      <c r="B22" t="s">
        <v>95</v>
      </c>
      <c r="C22" t="s">
        <v>103</v>
      </c>
      <c r="D22" s="6">
        <v>1800</v>
      </c>
      <c r="E22" s="6">
        <v>0</v>
      </c>
      <c r="F22" s="6">
        <v>8011.9</v>
      </c>
      <c r="G22" s="6">
        <v>2421.9</v>
      </c>
      <c r="H22" t="s">
        <v>110</v>
      </c>
      <c r="I22" s="6">
        <v>0</v>
      </c>
      <c r="J22" s="7"/>
      <c r="K22" s="7"/>
      <c r="L22" s="7"/>
    </row>
    <row r="23" spans="1:12" x14ac:dyDescent="0.25">
      <c r="A23" t="s">
        <v>57</v>
      </c>
      <c r="B23" t="s">
        <v>95</v>
      </c>
      <c r="C23" t="s">
        <v>111</v>
      </c>
      <c r="D23" s="6">
        <v>760</v>
      </c>
      <c r="E23" s="6">
        <v>0</v>
      </c>
      <c r="F23" s="6">
        <v>8011.9</v>
      </c>
      <c r="G23" s="6">
        <v>1661.9</v>
      </c>
      <c r="H23" t="s">
        <v>55</v>
      </c>
      <c r="I23" s="6">
        <v>0</v>
      </c>
      <c r="J23" s="7"/>
      <c r="K23" s="7"/>
      <c r="L23" s="7"/>
    </row>
    <row r="24" spans="1:12" x14ac:dyDescent="0.25">
      <c r="A24" t="s">
        <v>112</v>
      </c>
      <c r="B24" t="s">
        <v>95</v>
      </c>
      <c r="C24" t="s">
        <v>101</v>
      </c>
      <c r="D24" s="6">
        <v>760</v>
      </c>
      <c r="E24" s="6">
        <v>0</v>
      </c>
      <c r="F24" s="6">
        <v>8011.9</v>
      </c>
      <c r="G24" s="6">
        <v>901.9</v>
      </c>
      <c r="H24" t="s">
        <v>113</v>
      </c>
      <c r="I24" s="6">
        <v>0</v>
      </c>
      <c r="J24" s="7"/>
      <c r="K24" s="7"/>
      <c r="L24" s="7"/>
    </row>
    <row r="25" spans="1:12" x14ac:dyDescent="0.25">
      <c r="A25" t="s">
        <v>114</v>
      </c>
      <c r="B25" t="s">
        <v>95</v>
      </c>
      <c r="C25" t="s">
        <v>103</v>
      </c>
      <c r="D25" s="6">
        <v>750</v>
      </c>
      <c r="E25" s="6">
        <v>0</v>
      </c>
      <c r="F25" s="6">
        <v>8011.9</v>
      </c>
      <c r="G25" s="6">
        <v>151.9</v>
      </c>
      <c r="H25" t="s">
        <v>115</v>
      </c>
      <c r="I25" s="6">
        <v>0</v>
      </c>
      <c r="J25" s="7"/>
      <c r="K25" s="7"/>
      <c r="L25" s="7"/>
    </row>
    <row r="26" spans="1:12" x14ac:dyDescent="0.25">
      <c r="A26" t="s">
        <v>116</v>
      </c>
      <c r="B26" t="s">
        <v>95</v>
      </c>
      <c r="C26" t="s">
        <v>103</v>
      </c>
      <c r="D26" s="6">
        <v>150</v>
      </c>
      <c r="E26" s="6">
        <v>0</v>
      </c>
      <c r="F26" s="6">
        <v>8011.9</v>
      </c>
      <c r="G26" s="6">
        <v>1.9</v>
      </c>
      <c r="H26" t="s">
        <v>117</v>
      </c>
      <c r="I26" s="6">
        <v>0</v>
      </c>
      <c r="J26" s="7"/>
      <c r="K26" s="7"/>
      <c r="L26" s="7"/>
    </row>
    <row r="27" spans="1:12" x14ac:dyDescent="0.25">
      <c r="A27" t="s">
        <v>118</v>
      </c>
      <c r="B27" t="s">
        <v>92</v>
      </c>
      <c r="C27" t="s">
        <v>119</v>
      </c>
      <c r="D27" s="6">
        <v>1204.96</v>
      </c>
      <c r="E27" s="6">
        <v>1204.96</v>
      </c>
      <c r="F27" s="6">
        <v>9216.86</v>
      </c>
      <c r="G27" s="6">
        <v>1206.8599999999999</v>
      </c>
      <c r="I27" s="6">
        <v>0</v>
      </c>
      <c r="J27" s="7"/>
      <c r="K27" s="7"/>
      <c r="L27" s="7"/>
    </row>
    <row r="28" spans="1:12" x14ac:dyDescent="0.25">
      <c r="A28" t="s">
        <v>120</v>
      </c>
      <c r="B28" t="s">
        <v>95</v>
      </c>
      <c r="C28" t="s">
        <v>103</v>
      </c>
      <c r="D28" s="6">
        <v>550</v>
      </c>
      <c r="E28" s="6">
        <v>0</v>
      </c>
      <c r="F28" s="6">
        <v>9216.86</v>
      </c>
      <c r="G28" s="6">
        <v>656.86</v>
      </c>
      <c r="H28" t="s">
        <v>121</v>
      </c>
      <c r="I28" s="6">
        <v>0</v>
      </c>
      <c r="J28" s="7"/>
      <c r="K28" s="7"/>
      <c r="L28" s="7"/>
    </row>
    <row r="29" spans="1:12" x14ac:dyDescent="0.25">
      <c r="A29" t="s">
        <v>122</v>
      </c>
      <c r="B29" t="s">
        <v>95</v>
      </c>
      <c r="C29" t="s">
        <v>101</v>
      </c>
      <c r="D29" s="6">
        <v>650</v>
      </c>
      <c r="E29" s="6">
        <v>0</v>
      </c>
      <c r="F29" s="6">
        <v>9216.86</v>
      </c>
      <c r="G29" s="6">
        <v>6.86</v>
      </c>
      <c r="H29" t="s">
        <v>123</v>
      </c>
      <c r="I29" s="6">
        <v>0</v>
      </c>
      <c r="J29" s="7"/>
      <c r="K29" s="7"/>
      <c r="L29" s="7"/>
    </row>
    <row r="30" spans="1:12" x14ac:dyDescent="0.25">
      <c r="A30" t="s">
        <v>124</v>
      </c>
      <c r="B30" t="s">
        <v>106</v>
      </c>
      <c r="D30" s="6">
        <v>2.14</v>
      </c>
      <c r="E30" s="6">
        <v>2.14</v>
      </c>
      <c r="F30" s="6">
        <v>9219</v>
      </c>
      <c r="G30" s="6">
        <v>9</v>
      </c>
      <c r="I30" s="6">
        <v>0</v>
      </c>
      <c r="J30" s="7"/>
      <c r="K30" s="7"/>
      <c r="L30" s="7"/>
    </row>
    <row r="31" spans="1:12" x14ac:dyDescent="0.25">
      <c r="A31" t="s">
        <v>58</v>
      </c>
      <c r="B31" t="s">
        <v>104</v>
      </c>
      <c r="C31" t="s">
        <v>111</v>
      </c>
      <c r="D31" s="6">
        <v>-67.33</v>
      </c>
      <c r="E31" s="6">
        <v>-67.33</v>
      </c>
      <c r="F31" s="6">
        <v>9151.67</v>
      </c>
      <c r="G31" s="6">
        <v>701.67</v>
      </c>
      <c r="H31" t="s">
        <v>55</v>
      </c>
      <c r="I31" s="6">
        <v>0</v>
      </c>
      <c r="J31" s="7"/>
      <c r="K31" s="7">
        <v>1.18</v>
      </c>
      <c r="L31" s="7">
        <f>Table12[[#This Row],[Équité réalisée]]/Table12[[#This Row],[Colonne1]]</f>
        <v>7755.6525423728817</v>
      </c>
    </row>
    <row r="32" spans="1:12" x14ac:dyDescent="0.25">
      <c r="A32" t="s">
        <v>125</v>
      </c>
      <c r="B32" t="s">
        <v>95</v>
      </c>
      <c r="C32" t="s">
        <v>101</v>
      </c>
      <c r="D32" s="6">
        <v>220</v>
      </c>
      <c r="E32" s="6">
        <v>0</v>
      </c>
      <c r="F32" s="6">
        <v>9151.67</v>
      </c>
      <c r="G32" s="6">
        <v>481.67</v>
      </c>
      <c r="H32" t="s">
        <v>126</v>
      </c>
      <c r="I32" s="6">
        <v>0</v>
      </c>
      <c r="J32" s="7"/>
      <c r="K32" s="7"/>
      <c r="L32" s="7"/>
    </row>
    <row r="33" spans="1:12" x14ac:dyDescent="0.25">
      <c r="A33" t="s">
        <v>47</v>
      </c>
      <c r="B33" t="s">
        <v>95</v>
      </c>
      <c r="C33" t="s">
        <v>107</v>
      </c>
      <c r="D33" s="6">
        <v>420.09</v>
      </c>
      <c r="E33" s="6">
        <v>0</v>
      </c>
      <c r="F33" s="6">
        <v>9151.67</v>
      </c>
      <c r="G33" s="6">
        <v>61.58</v>
      </c>
      <c r="H33" t="s">
        <v>45</v>
      </c>
      <c r="I33" s="6">
        <v>0</v>
      </c>
      <c r="J33" s="7"/>
      <c r="K33" s="7"/>
      <c r="L33" s="7"/>
    </row>
    <row r="34" spans="1:12" x14ac:dyDescent="0.25">
      <c r="A34" t="s">
        <v>54</v>
      </c>
      <c r="B34" t="s">
        <v>104</v>
      </c>
      <c r="C34" t="s">
        <v>96</v>
      </c>
      <c r="D34" s="6">
        <v>-10.53</v>
      </c>
      <c r="E34" s="6">
        <v>-10.53</v>
      </c>
      <c r="F34" s="6">
        <v>9141.14</v>
      </c>
      <c r="G34" s="6">
        <v>761.05</v>
      </c>
      <c r="H34" t="s">
        <v>51</v>
      </c>
      <c r="I34" s="6">
        <v>0</v>
      </c>
      <c r="J34" s="7"/>
      <c r="K34" s="7">
        <v>1.1599999999999999</v>
      </c>
      <c r="L34" s="7">
        <f>Table12[[#This Row],[Équité réalisée]]/Table12[[#This Row],[Colonne1]]</f>
        <v>7880.2931034482763</v>
      </c>
    </row>
    <row r="35" spans="1:12" x14ac:dyDescent="0.25">
      <c r="A35" t="s">
        <v>48</v>
      </c>
      <c r="B35" t="s">
        <v>104</v>
      </c>
      <c r="C35" t="s">
        <v>107</v>
      </c>
      <c r="D35" s="6">
        <v>-0.33</v>
      </c>
      <c r="E35" s="6">
        <v>-0.33</v>
      </c>
      <c r="F35" s="6">
        <v>9140.81</v>
      </c>
      <c r="G35" s="6">
        <v>1180.81</v>
      </c>
      <c r="H35" t="s">
        <v>45</v>
      </c>
      <c r="I35" s="6">
        <v>0</v>
      </c>
      <c r="J35" s="7"/>
      <c r="K35" s="7">
        <v>1.1599999999999999</v>
      </c>
      <c r="L35" s="7">
        <f>Table12[[#This Row],[Équité réalisée]]/Table12[[#This Row],[Colonne1]]</f>
        <v>7880.0086206896549</v>
      </c>
    </row>
    <row r="36" spans="1:12" x14ac:dyDescent="0.25">
      <c r="A36" t="s">
        <v>127</v>
      </c>
      <c r="B36" t="s">
        <v>95</v>
      </c>
      <c r="C36" t="s">
        <v>128</v>
      </c>
      <c r="D36" s="6">
        <v>500</v>
      </c>
      <c r="E36" s="6">
        <v>0</v>
      </c>
      <c r="F36" s="6">
        <v>9140.81</v>
      </c>
      <c r="G36" s="6">
        <v>680.81</v>
      </c>
      <c r="H36" t="s">
        <v>129</v>
      </c>
      <c r="I36" s="6">
        <v>0</v>
      </c>
      <c r="J36" s="7"/>
      <c r="K36" s="7"/>
      <c r="L36" s="7"/>
    </row>
    <row r="37" spans="1:12" x14ac:dyDescent="0.25">
      <c r="A37" t="s">
        <v>130</v>
      </c>
      <c r="B37" t="s">
        <v>95</v>
      </c>
      <c r="C37" t="s">
        <v>96</v>
      </c>
      <c r="D37" s="6">
        <v>250</v>
      </c>
      <c r="E37" s="6">
        <v>0</v>
      </c>
      <c r="F37" s="6">
        <v>9140.81</v>
      </c>
      <c r="G37" s="6">
        <v>430.81</v>
      </c>
      <c r="H37" t="s">
        <v>131</v>
      </c>
      <c r="I37" s="6">
        <v>0</v>
      </c>
      <c r="J37" s="7"/>
      <c r="K37" s="7"/>
      <c r="L37" s="7"/>
    </row>
    <row r="38" spans="1:12" x14ac:dyDescent="0.25">
      <c r="A38" t="s">
        <v>132</v>
      </c>
      <c r="B38" t="s">
        <v>95</v>
      </c>
      <c r="C38" t="s">
        <v>101</v>
      </c>
      <c r="D38" s="6">
        <v>250</v>
      </c>
      <c r="E38" s="6">
        <v>0</v>
      </c>
      <c r="F38" s="6">
        <v>9140.81</v>
      </c>
      <c r="G38" s="6">
        <v>180.81</v>
      </c>
      <c r="H38" t="s">
        <v>133</v>
      </c>
      <c r="I38" s="6">
        <v>0</v>
      </c>
      <c r="J38" s="7"/>
      <c r="K38" s="7"/>
      <c r="L38" s="7"/>
    </row>
  </sheetData>
  <pageMargins left="0.75" right="0.75" top="0.75" bottom="0.5" header="0.5" footer="0.7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
  <sheetViews>
    <sheetView workbookViewId="0"/>
  </sheetViews>
  <sheetFormatPr baseColWidth="10" defaultColWidth="9.140625" defaultRowHeight="15" x14ac:dyDescent="0.25"/>
  <cols>
    <col min="1" max="1" width="23.42578125" customWidth="1"/>
    <col min="2" max="2" width="26" customWidth="1"/>
    <col min="3" max="3" width="31.28515625" customWidth="1"/>
    <col min="4" max="4" width="38.5703125" customWidth="1"/>
    <col min="5" max="5" width="47.140625" customWidth="1"/>
    <col min="6" max="6" width="30" customWidth="1"/>
    <col min="7" max="7" width="9.7109375" customWidth="1"/>
    <col min="8" max="8" width="8.5703125" customWidth="1"/>
  </cols>
  <sheetData>
    <row r="1" spans="1:8" x14ac:dyDescent="0.25">
      <c r="A1" t="s">
        <v>134</v>
      </c>
      <c r="B1" t="s">
        <v>135</v>
      </c>
      <c r="C1" t="s">
        <v>136</v>
      </c>
      <c r="D1" t="s">
        <v>137</v>
      </c>
      <c r="E1" t="s">
        <v>138</v>
      </c>
      <c r="F1" t="s">
        <v>31</v>
      </c>
      <c r="G1" t="s">
        <v>42</v>
      </c>
      <c r="H1" t="s">
        <v>43</v>
      </c>
    </row>
  </sheetData>
  <pageMargins left="0.75" right="0.75" top="0.75" bottom="0.5" header="0.5" footer="0.7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workbookViewId="0"/>
  </sheetViews>
  <sheetFormatPr baseColWidth="10" defaultColWidth="9.140625" defaultRowHeight="15" x14ac:dyDescent="0.25"/>
  <cols>
    <col min="1" max="1" width="59.85546875" customWidth="1"/>
    <col min="2" max="2" width="21.7109375" customWidth="1"/>
    <col min="3" max="3" width="23.140625" customWidth="1"/>
  </cols>
  <sheetData>
    <row r="1" spans="1:3" x14ac:dyDescent="0.25">
      <c r="A1" t="s">
        <v>1</v>
      </c>
      <c r="B1" t="s">
        <v>139</v>
      </c>
      <c r="C1" t="s">
        <v>140</v>
      </c>
    </row>
    <row r="2" spans="1:3" x14ac:dyDescent="0.25">
      <c r="A2" t="s">
        <v>141</v>
      </c>
      <c r="B2" s="6">
        <v>1944.62</v>
      </c>
      <c r="C2" t="s">
        <v>142</v>
      </c>
    </row>
    <row r="3" spans="1:3" x14ac:dyDescent="0.25">
      <c r="A3" t="s">
        <v>143</v>
      </c>
      <c r="B3" s="6">
        <v>0</v>
      </c>
      <c r="C3" t="s">
        <v>142</v>
      </c>
    </row>
    <row r="4" spans="1:3" x14ac:dyDescent="0.25">
      <c r="A4" t="s">
        <v>144</v>
      </c>
      <c r="B4" s="6">
        <v>0</v>
      </c>
      <c r="C4" t="s">
        <v>142</v>
      </c>
    </row>
    <row r="5" spans="1:3" x14ac:dyDescent="0.25">
      <c r="A5" t="s">
        <v>145</v>
      </c>
      <c r="B5" s="6">
        <v>-8.06</v>
      </c>
      <c r="C5" t="s">
        <v>142</v>
      </c>
    </row>
    <row r="6" spans="1:3" x14ac:dyDescent="0.25">
      <c r="A6" t="s">
        <v>146</v>
      </c>
      <c r="B6" s="6">
        <v>0</v>
      </c>
      <c r="C6" t="s">
        <v>142</v>
      </c>
    </row>
    <row r="7" spans="1:3" x14ac:dyDescent="0.25">
      <c r="A7" t="s">
        <v>147</v>
      </c>
      <c r="B7" s="6">
        <v>0</v>
      </c>
      <c r="C7" t="s">
        <v>142</v>
      </c>
    </row>
    <row r="8" spans="1:3" x14ac:dyDescent="0.25">
      <c r="A8" t="s">
        <v>148</v>
      </c>
      <c r="B8" s="6">
        <v>0</v>
      </c>
      <c r="C8" t="s">
        <v>142</v>
      </c>
    </row>
    <row r="9" spans="1:3" x14ac:dyDescent="0.25">
      <c r="A9" t="s">
        <v>149</v>
      </c>
      <c r="B9" s="6">
        <v>7.5</v>
      </c>
      <c r="C9" t="s">
        <v>142</v>
      </c>
    </row>
    <row r="10" spans="1:3" x14ac:dyDescent="0.25">
      <c r="A10" t="s">
        <v>150</v>
      </c>
      <c r="B10" s="6">
        <v>0</v>
      </c>
      <c r="C10" t="s">
        <v>142</v>
      </c>
    </row>
    <row r="11" spans="1:3" x14ac:dyDescent="0.25">
      <c r="A11" t="s">
        <v>151</v>
      </c>
      <c r="B11" s="6">
        <v>0</v>
      </c>
      <c r="C11" t="s">
        <v>142</v>
      </c>
    </row>
    <row r="12" spans="1:3" x14ac:dyDescent="0.25">
      <c r="A12" t="s">
        <v>152</v>
      </c>
      <c r="B12" s="6">
        <v>148.11000000000001</v>
      </c>
      <c r="C12" t="s">
        <v>142</v>
      </c>
    </row>
    <row r="13" spans="1:3" x14ac:dyDescent="0.25">
      <c r="A13" t="s">
        <v>153</v>
      </c>
      <c r="B13" s="6">
        <v>0</v>
      </c>
      <c r="C13" t="s">
        <v>142</v>
      </c>
    </row>
    <row r="14" spans="1:3" x14ac:dyDescent="0.25">
      <c r="A14" t="s">
        <v>154</v>
      </c>
      <c r="B14" s="6">
        <v>0</v>
      </c>
      <c r="C14" t="s">
        <v>142</v>
      </c>
    </row>
    <row r="15" spans="1:3" x14ac:dyDescent="0.25">
      <c r="A15" t="s">
        <v>155</v>
      </c>
      <c r="B15" s="6">
        <v>0</v>
      </c>
      <c r="C15" t="s">
        <v>142</v>
      </c>
    </row>
    <row r="16" spans="1:3" x14ac:dyDescent="0.25">
      <c r="A16" t="s">
        <v>156</v>
      </c>
      <c r="B16" s="6">
        <v>0</v>
      </c>
      <c r="C16" t="s">
        <v>142</v>
      </c>
    </row>
    <row r="17" spans="1:3" x14ac:dyDescent="0.25">
      <c r="A17" t="s">
        <v>157</v>
      </c>
      <c r="B17" s="6">
        <v>0</v>
      </c>
      <c r="C17" t="s">
        <v>142</v>
      </c>
    </row>
  </sheetData>
  <pageMargins left="0.75" right="0.75" top="0.75" bottom="0.5" header="0.5" footer="0.7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Récapitulatif du compte</vt:lpstr>
      <vt:lpstr>Positions fermées</vt:lpstr>
      <vt:lpstr>Activité du compte</vt:lpstr>
      <vt:lpstr>Dividendes</vt:lpstr>
      <vt:lpstr>Récapitulatif financier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Parent</dc:creator>
  <cp:lastModifiedBy>caroline21630@outlook.fr</cp:lastModifiedBy>
  <cp:lastPrinted>2022-04-13T14:48:24Z</cp:lastPrinted>
  <dcterms:created xsi:type="dcterms:W3CDTF">2022-04-13T07:52:43Z</dcterms:created>
  <dcterms:modified xsi:type="dcterms:W3CDTF">2022-04-13T14:55:48Z</dcterms:modified>
</cp:coreProperties>
</file>