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IFI SIMULATIONS\"/>
    </mc:Choice>
  </mc:AlternateContent>
  <xr:revisionPtr revIDLastSave="0" documentId="8_{8306A113-6D8A-4D4A-A50A-9D2DD8FE1B67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E29" i="2"/>
  <c r="I29" i="2" s="1"/>
  <c r="J29" i="2" s="1"/>
  <c r="L29" i="2" s="1"/>
  <c r="E15" i="2"/>
  <c r="E16" i="2"/>
  <c r="E17" i="2"/>
  <c r="F17" i="2" s="1"/>
  <c r="E18" i="2"/>
  <c r="F18" i="2" s="1"/>
  <c r="I18" i="2" s="1"/>
  <c r="J18" i="2" s="1"/>
  <c r="E19" i="2"/>
  <c r="E20" i="2"/>
  <c r="E21" i="2"/>
  <c r="F21" i="2" s="1"/>
  <c r="E22" i="2"/>
  <c r="E23" i="2"/>
  <c r="F23" i="2" s="1"/>
  <c r="E24" i="2"/>
  <c r="F24" i="2" s="1"/>
  <c r="E25" i="2"/>
  <c r="F25" i="2" s="1"/>
  <c r="E26" i="2"/>
  <c r="E27" i="2"/>
  <c r="E14" i="2"/>
  <c r="F14" i="2" s="1"/>
  <c r="I28" i="2"/>
  <c r="J28" i="2" s="1"/>
  <c r="J30" i="2"/>
  <c r="L30" i="2" s="1"/>
  <c r="J31" i="2"/>
  <c r="L31" i="2" s="1"/>
  <c r="J13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14" i="2"/>
  <c r="L11" i="2"/>
  <c r="I11" i="2"/>
  <c r="I37" i="2"/>
  <c r="I35" i="2"/>
  <c r="J35" i="2" s="1"/>
  <c r="L35" i="2" s="1"/>
  <c r="F15" i="2"/>
  <c r="F16" i="2"/>
  <c r="F19" i="2"/>
  <c r="F20" i="2"/>
  <c r="F22" i="2"/>
  <c r="F26" i="2"/>
  <c r="F27" i="2"/>
  <c r="I36" i="2"/>
  <c r="J36" i="2" s="1"/>
  <c r="I34" i="2"/>
  <c r="J34" i="2" s="1"/>
  <c r="J43" i="2"/>
  <c r="I32" i="2"/>
  <c r="J32" i="2" s="1"/>
  <c r="L45" i="2"/>
  <c r="L47" i="2"/>
  <c r="I7" i="2"/>
  <c r="J7" i="2" s="1"/>
  <c r="L7" i="2" s="1"/>
  <c r="L46" i="2"/>
  <c r="L48" i="2"/>
  <c r="J52" i="1"/>
  <c r="I25" i="2" l="1"/>
  <c r="J25" i="2" s="1"/>
  <c r="I24" i="2"/>
  <c r="J24" i="2" s="1"/>
  <c r="I23" i="2"/>
  <c r="J23" i="2" s="1"/>
  <c r="I21" i="2"/>
  <c r="J21" i="2" s="1"/>
  <c r="I20" i="2"/>
  <c r="J20" i="2" s="1"/>
  <c r="K20" i="2" s="1"/>
  <c r="L20" i="2" s="1"/>
  <c r="I26" i="2"/>
  <c r="J26" i="2" s="1"/>
  <c r="K26" i="2" s="1"/>
  <c r="L26" i="2" s="1"/>
  <c r="I22" i="2"/>
  <c r="J22" i="2" s="1"/>
  <c r="I14" i="2"/>
  <c r="J14" i="2" s="1"/>
  <c r="K14" i="2" s="1"/>
  <c r="L14" i="2" s="1"/>
  <c r="I16" i="2"/>
  <c r="J16" i="2" s="1"/>
  <c r="K16" i="2" s="1"/>
  <c r="L16" i="2" s="1"/>
  <c r="I17" i="2"/>
  <c r="J17" i="2" s="1"/>
  <c r="K17" i="2" s="1"/>
  <c r="L17" i="2" s="1"/>
  <c r="I19" i="2"/>
  <c r="J19" i="2" s="1"/>
  <c r="K19" i="2" s="1"/>
  <c r="L19" i="2" s="1"/>
  <c r="I27" i="2"/>
  <c r="J27" i="2" s="1"/>
  <c r="K27" i="2" s="1"/>
  <c r="L27" i="2" s="1"/>
  <c r="I15" i="2"/>
  <c r="J15" i="2" s="1"/>
  <c r="K15" i="2" s="1"/>
  <c r="L15" i="2" s="1"/>
  <c r="K24" i="2"/>
  <c r="L24" i="2" s="1"/>
  <c r="J37" i="2"/>
  <c r="L37" i="2" s="1"/>
  <c r="K23" i="2"/>
  <c r="L23" i="2" s="1"/>
  <c r="L36" i="2"/>
  <c r="K21" i="2"/>
  <c r="L21" i="2" s="1"/>
  <c r="K22" i="2"/>
  <c r="L22" i="2" s="1"/>
  <c r="K18" i="2"/>
  <c r="L18" i="2" s="1"/>
  <c r="K25" i="2"/>
  <c r="L25" i="2" s="1"/>
  <c r="L34" i="2"/>
  <c r="L32" i="2"/>
  <c r="I52" i="1"/>
  <c r="J50" i="2" l="1"/>
  <c r="L50" i="2"/>
  <c r="B55" i="2" s="1"/>
  <c r="B56" i="2" s="1"/>
  <c r="E31" i="1"/>
  <c r="G92" i="1" l="1"/>
</calcChain>
</file>

<file path=xl/sharedStrings.xml><?xml version="1.0" encoding="utf-8"?>
<sst xmlns="http://schemas.openxmlformats.org/spreadsheetml/2006/main" count="232" uniqueCount="150">
  <si>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</si>
  <si>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</si>
  <si>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</si>
  <si>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</si>
  <si>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</si>
  <si>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</si>
  <si>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</si>
  <si>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</si>
  <si>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</si>
  <si>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</si>
  <si>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</si>
  <si>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</si>
  <si>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</si>
  <si>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</si>
  <si>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</si>
  <si>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</si>
  <si>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</si>
  <si>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</si>
  <si>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</si>
  <si>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</si>
  <si>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</si>
  <si>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</si>
  <si>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</si>
  <si>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</si>
  <si>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</si>
  <si>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</si>
  <si>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</si>
  <si>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</si>
  <si>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</si>
  <si>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</si>
  <si>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</si>
  <si>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</si>
  <si>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</si>
  <si>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</si>
  <si>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</si>
  <si>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</si>
  <si>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</si>
  <si>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</si>
  <si>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</si>
  <si>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</si>
  <si>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</si>
  <si>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</si>
  <si>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</si>
  <si>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</si>
  <si>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</si>
  <si>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</si>
  <si>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</si>
  <si>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</si>
  <si>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</si>
  <si>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</si>
  <si>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</si>
  <si>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</si>
  <si>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</si>
  <si>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</si>
  <si>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</si>
  <si>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</si>
  <si>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</si>
  <si>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</si>
  <si>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</si>
  <si>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</si>
  <si>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</si>
  <si>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</si>
  <si>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</si>
  <si>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</si>
  <si>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</si>
  <si>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</si>
  <si>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</si>
  <si>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</si>
  <si>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</si>
  <si>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</si>
  <si>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</si>
  <si>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</si>
  <si>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</si>
  <si>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</si>
  <si>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</si>
  <si>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</si>
  <si>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</si>
  <si>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</si>
  <si>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</si>
  <si>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</si>
  <si>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</si>
  <si>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</si>
  <si>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</si>
  <si>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</si>
  <si>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</si>
  <si>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</si>
  <si>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</si>
  <si>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</si>
  <si>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</si>
  <si>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</si>
  <si>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</si>
  <si>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</si>
  <si>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</si>
  <si>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</si>
  <si>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</si>
  <si>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</si>
  <si>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</si>
  <si>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</si>
  <si>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</si>
  <si>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</si>
  <si>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</si>
  <si>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</si>
  <si>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</si>
  <si>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</si>
  <si>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</si>
  <si>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</si>
  <si>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</si>
  <si>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</si>
  <si>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</si>
  <si>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PROFESSIONNEL</t>
  </si>
  <si>
    <t>VALEUR POUR IFI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</si>
  <si>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</si>
  <si>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</si>
  <si>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</si>
  <si>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</si>
  <si>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</si>
  <si>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</si>
  <si>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 xml:space="preserve">PP </t>
  </si>
  <si>
    <t>1 part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</si>
  <si>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</si>
  <si>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</si>
  <si>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</si>
  <si>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</si>
  <si>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</si>
  <si>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 xml:space="preserve">Nb ouvrées </t>
  </si>
  <si>
    <t>NP</t>
  </si>
  <si>
    <t>PP</t>
  </si>
  <si>
    <t>Abt Indivision 40%?</t>
  </si>
  <si>
    <t>VIGNE BOURGOGNE AH84 ET AH85</t>
  </si>
  <si>
    <t>PAS ENCORE DE BAIL RESTE LE BAIL DOM PARENT</t>
  </si>
  <si>
    <t>On ne valorise que le quotient immobilier donc les MAV 120000€ par ouvréea hauteur de mon % de detention   et la valeur de la cave 100 K€</t>
  </si>
  <si>
    <t>NP à 60%</t>
  </si>
  <si>
    <t>VALEUR DE BASE selon age usufruitier</t>
  </si>
  <si>
    <t>VALEUR venale DE BASE</t>
  </si>
  <si>
    <t xml:space="preserve">Hors IFI </t>
  </si>
  <si>
    <t>=</t>
  </si>
  <si>
    <t>Valeur apres abattements de 91% pour outil pro</t>
  </si>
  <si>
    <t>GFA Heritiers Gros part Lalie</t>
  </si>
  <si>
    <t>GFA Heritiers Gros part Victoire</t>
  </si>
  <si>
    <t>PERSO AUTRES BIENS NON PROFESSIONNELS</t>
  </si>
  <si>
    <t xml:space="preserve">Clos Vougeot </t>
  </si>
  <si>
    <t>prix selon derniere vente connue au 18 02 2026</t>
  </si>
  <si>
    <t>PARTS IMMO DANS ASSURANCES VIE</t>
  </si>
  <si>
    <t>POUR IFI AU 18/02/2026</t>
  </si>
  <si>
    <t>LALIE</t>
  </si>
  <si>
    <t>Résidence principale BEAUNE</t>
  </si>
  <si>
    <t>18 MILLIONS PAR 665 PARTS dont 20 parts en PP pour LALIE</t>
  </si>
  <si>
    <t xml:space="preserve">VIGNES EN INDIVISION  A 1/3 </t>
  </si>
  <si>
    <t>Richebourg Victoire</t>
  </si>
  <si>
    <t>J'enleve les vignes en indivisions sous usfruit de maman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</si>
</sst>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166" fontId="8" fillId="5" borderId="6" xfId="0" applyNumberFormat="1" applyFont="1" applyFill="1" applyBorder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166" fontId="21" fillId="0" borderId="0" xfId="1" applyNumberFormat="1" applyFont="1" applyBorder="1"/>
    <xf numFmtId="166" fontId="22" fillId="9" borderId="1" xfId="0" applyNumberFormat="1" applyFont="1" applyFill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166" fontId="22" fillId="10" borderId="1" xfId="0" applyNumberFormat="1" applyFont="1" applyFill="1" applyBorder="1"/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0" fontId="0" fillId="11" borderId="0" xfId="0" applyFill="1"/>
    <xf numFmtId="0" fontId="2" fillId="0" borderId="1" xfId="0" applyFont="1" applyBorder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5" x14ac:dyDescent="0.25"/>
  <cols>
    <col min="1" max="1" width="15" customWidth="1"/>
    <col min="2" max="2" width="22.42578125" bestFit="1" customWidth="1"/>
    <col min="3" max="3" width="66.28515625" bestFit="1" customWidth="1"/>
    <col min="4" max="4" width="9.5703125" customWidth="1"/>
    <col min="5" max="5" width="12.85546875" bestFit="1" customWidth="1"/>
    <col min="6" max="6" width="14.42578125" bestFit="1" customWidth="1"/>
    <col min="7" max="7" width="17.42578125" bestFit="1" customWidth="1"/>
    <col min="8" max="8" width="10.28515625" customWidth="1"/>
    <col min="9" max="10" width="23" bestFit="1" customWidth="1"/>
  </cols>
  <sheetData>
    <row r="1" spans="1:10" x14ac:dyDescent="0.2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75" x14ac:dyDescent="0.3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2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3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25">
      <c r="B5" s="1"/>
      <c r="C5" s="1"/>
      <c r="D5" s="1"/>
      <c r="E5" s="1"/>
      <c r="F5" s="1"/>
      <c r="G5" s="1"/>
      <c r="H5" s="1"/>
      <c r="I5" s="1"/>
    </row>
    <row r="6" spans="1:10" ht="18.75" x14ac:dyDescent="0.3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75" x14ac:dyDescent="0.3">
      <c r="B7" s="1"/>
      <c r="C7" s="33" t="s">
        <v>87</v>
      </c>
      <c r="D7" s="1"/>
      <c r="E7" s="1"/>
      <c r="F7" s="1"/>
      <c r="G7" s="1"/>
      <c r="H7" s="1"/>
      <c r="I7" s="44"/>
    </row>
    <row r="8" spans="1:10" ht="18.75" x14ac:dyDescent="0.3">
      <c r="B8" s="1"/>
      <c r="C8" s="1"/>
      <c r="D8" s="1"/>
      <c r="E8" s="1"/>
      <c r="F8" s="1"/>
      <c r="G8" s="1"/>
      <c r="H8" s="1"/>
      <c r="I8" s="44"/>
    </row>
    <row r="9" spans="1:10" ht="18.75" x14ac:dyDescent="0.3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75" x14ac:dyDescent="0.3">
      <c r="B10" s="1"/>
      <c r="C10" s="1"/>
      <c r="D10" s="1"/>
      <c r="E10" s="1"/>
      <c r="F10" s="1"/>
      <c r="G10" s="1"/>
      <c r="H10" s="1"/>
      <c r="I10" s="44"/>
    </row>
    <row r="11" spans="1:10" ht="18.75" x14ac:dyDescent="0.3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75" x14ac:dyDescent="0.3">
      <c r="B12" s="1"/>
      <c r="C12" s="1"/>
      <c r="D12" s="1"/>
      <c r="E12" s="1"/>
      <c r="F12" s="1"/>
      <c r="G12" s="1"/>
      <c r="H12" s="1"/>
      <c r="I12" s="44"/>
    </row>
    <row r="13" spans="1:10" ht="18.75" x14ac:dyDescent="0.3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75" x14ac:dyDescent="0.3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75" x14ac:dyDescent="0.3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75" x14ac:dyDescent="0.3">
      <c r="B16" s="1"/>
      <c r="C16" s="1"/>
      <c r="D16" s="1"/>
      <c r="E16" s="1"/>
      <c r="F16" s="1"/>
      <c r="G16" s="1"/>
      <c r="H16" s="1"/>
      <c r="I16" s="44"/>
    </row>
    <row r="17" spans="2:10" ht="18.75" x14ac:dyDescent="0.3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75" x14ac:dyDescent="0.3">
      <c r="B18" s="1"/>
      <c r="C18" s="1"/>
      <c r="D18" s="1"/>
      <c r="E18" s="1"/>
      <c r="F18" s="1"/>
      <c r="G18" s="1"/>
      <c r="H18" s="1"/>
      <c r="I18" s="44"/>
      <c r="J18" s="44"/>
    </row>
    <row r="19" spans="2:10" ht="18.75" x14ac:dyDescent="0.3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75" x14ac:dyDescent="0.3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75" x14ac:dyDescent="0.3">
      <c r="B21" s="1"/>
      <c r="C21" s="1"/>
      <c r="D21" s="1"/>
      <c r="E21" s="1"/>
      <c r="F21" s="1"/>
      <c r="G21" s="1"/>
      <c r="H21" s="1"/>
      <c r="I21" s="44"/>
      <c r="J21" s="44"/>
    </row>
    <row r="22" spans="2:10" ht="30.75" x14ac:dyDescent="0.3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75" x14ac:dyDescent="0.3">
      <c r="B23" s="1"/>
      <c r="C23" s="1"/>
      <c r="D23" s="1"/>
      <c r="E23" s="1"/>
      <c r="F23" s="1"/>
      <c r="G23" s="1"/>
      <c r="H23" s="1"/>
      <c r="I23" s="44"/>
      <c r="J23" s="44"/>
    </row>
    <row r="24" spans="2:10" ht="30.75" x14ac:dyDescent="0.3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75" x14ac:dyDescent="0.3">
      <c r="B25" s="1"/>
      <c r="C25" s="1"/>
      <c r="D25" s="1"/>
      <c r="E25" s="1"/>
      <c r="F25" s="1"/>
      <c r="G25" s="1"/>
      <c r="H25" s="1"/>
      <c r="I25" s="44"/>
      <c r="J25" s="44"/>
    </row>
    <row r="26" spans="2:10" ht="18.75" x14ac:dyDescent="0.3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75" x14ac:dyDescent="0.3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75" x14ac:dyDescent="0.3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75" x14ac:dyDescent="0.3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75" x14ac:dyDescent="0.3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75" x14ac:dyDescent="0.3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75" x14ac:dyDescent="0.3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.75" x14ac:dyDescent="0.3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75" x14ac:dyDescent="0.3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75" x14ac:dyDescent="0.3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75" x14ac:dyDescent="0.3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75" x14ac:dyDescent="0.3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75" x14ac:dyDescent="0.3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2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2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2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2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2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2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2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2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3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2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2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2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2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3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75" x14ac:dyDescent="0.2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25">
      <c r="B54" s="1"/>
      <c r="C54" s="3"/>
      <c r="D54" s="1"/>
      <c r="E54" s="1"/>
      <c r="F54" s="1"/>
      <c r="G54" s="1"/>
      <c r="H54" s="1"/>
      <c r="I54" s="1"/>
    </row>
    <row r="55" spans="1:10" x14ac:dyDescent="0.2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2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2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2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2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2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2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2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2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30" x14ac:dyDescent="0.2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2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30" x14ac:dyDescent="0.2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2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2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2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2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2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2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2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2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2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2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2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2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2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2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2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2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2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25" x14ac:dyDescent="0.35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2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75" x14ac:dyDescent="0.3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2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2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2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2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2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30" x14ac:dyDescent="0.2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2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2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2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2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2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2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2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2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2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2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2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2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2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2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2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25" x14ac:dyDescent="0.35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2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2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2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2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2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2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2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2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61"/>
  <sheetViews>
    <sheetView tabSelected="1" workbookViewId="0">
      <selection activeCell="G49" sqref="G49"/>
    </sheetView>
  </sheetViews>
  <sheetFormatPr baseColWidth="10" defaultRowHeight="18.75" x14ac:dyDescent="0.3"/>
  <cols>
    <col min="2" max="2" width="42.140625" bestFit="1" customWidth="1"/>
    <col min="3" max="3" width="24" customWidth="1"/>
    <col min="7" max="8" width="14.85546875" customWidth="1"/>
    <col min="9" max="9" width="21.140625" style="51" bestFit="1" customWidth="1"/>
    <col min="10" max="11" width="23.85546875" style="56" customWidth="1"/>
    <col min="12" max="12" width="18.42578125" customWidth="1"/>
  </cols>
  <sheetData>
    <row r="2" spans="1:13" ht="18.600000000000001" customHeight="1" x14ac:dyDescent="0.25">
      <c r="G2" s="124" t="s">
        <v>133</v>
      </c>
      <c r="H2" s="124" t="s">
        <v>132</v>
      </c>
      <c r="I2" s="124" t="s">
        <v>110</v>
      </c>
      <c r="J2" s="116" t="s">
        <v>136</v>
      </c>
      <c r="K2" s="114" t="s">
        <v>127</v>
      </c>
      <c r="L2" s="114" t="s">
        <v>108</v>
      </c>
    </row>
    <row r="3" spans="1:13" ht="15" x14ac:dyDescent="0.25">
      <c r="G3" s="125"/>
      <c r="H3" s="125"/>
      <c r="I3" s="125"/>
      <c r="J3" s="117"/>
      <c r="K3" s="115"/>
      <c r="L3" s="115"/>
    </row>
    <row r="4" spans="1:13" ht="18.600000000000001" customHeight="1" x14ac:dyDescent="0.25">
      <c r="B4" t="s">
        <v>144</v>
      </c>
      <c r="G4" s="125"/>
      <c r="H4" s="125"/>
      <c r="I4" s="125"/>
      <c r="J4" s="117"/>
      <c r="K4" s="115"/>
      <c r="L4" s="115"/>
    </row>
    <row r="5" spans="1:13" ht="21" x14ac:dyDescent="0.35">
      <c r="B5" s="62" t="s">
        <v>143</v>
      </c>
      <c r="C5" s="53"/>
      <c r="D5" s="53"/>
      <c r="E5" s="53"/>
      <c r="F5" s="53"/>
      <c r="G5" s="126"/>
      <c r="H5" s="126"/>
      <c r="I5" s="126"/>
      <c r="J5" s="117"/>
      <c r="K5" s="115"/>
      <c r="L5" s="115"/>
    </row>
    <row r="6" spans="1:13" x14ac:dyDescent="0.3">
      <c r="B6" s="1"/>
      <c r="C6" s="1"/>
      <c r="D6" s="1"/>
      <c r="E6" s="1"/>
      <c r="F6" s="1"/>
      <c r="G6" s="1"/>
      <c r="H6" s="1"/>
      <c r="I6" s="50"/>
    </row>
    <row r="7" spans="1:13" x14ac:dyDescent="0.3">
      <c r="B7" s="127" t="s">
        <v>145</v>
      </c>
      <c r="C7" s="128"/>
      <c r="D7" s="128"/>
      <c r="E7" s="129"/>
      <c r="F7" s="66"/>
      <c r="G7" s="68"/>
      <c r="H7" s="68"/>
      <c r="I7" s="69">
        <f>G7*0.7</f>
        <v>0</v>
      </c>
      <c r="J7" s="70">
        <f>I7</f>
        <v>0</v>
      </c>
      <c r="K7" s="94"/>
      <c r="L7" s="71">
        <f>J7</f>
        <v>0</v>
      </c>
    </row>
    <row r="8" spans="1:13" x14ac:dyDescent="0.3">
      <c r="B8" s="130" t="s">
        <v>104</v>
      </c>
      <c r="C8" s="131"/>
      <c r="D8" s="131"/>
      <c r="E8" s="132"/>
      <c r="F8" s="67"/>
      <c r="G8" s="1"/>
      <c r="H8" s="1"/>
      <c r="I8" s="50"/>
    </row>
    <row r="9" spans="1:13" x14ac:dyDescent="0.3">
      <c r="B9" s="121" t="s">
        <v>109</v>
      </c>
      <c r="C9" s="122"/>
      <c r="D9" s="122"/>
      <c r="E9" s="122"/>
      <c r="F9" s="122"/>
      <c r="G9" s="122"/>
      <c r="H9" s="122"/>
      <c r="I9" s="123"/>
    </row>
    <row r="10" spans="1:13" x14ac:dyDescent="0.3">
      <c r="B10" s="1"/>
      <c r="C10" s="1"/>
      <c r="D10" s="1" t="s">
        <v>121</v>
      </c>
      <c r="E10" s="1" t="s">
        <v>124</v>
      </c>
      <c r="F10" s="1"/>
      <c r="G10" s="48" t="s">
        <v>120</v>
      </c>
      <c r="H10" s="48"/>
      <c r="I10" s="52"/>
      <c r="J10" s="55"/>
      <c r="K10" s="55"/>
      <c r="L10" s="1"/>
      <c r="M10" s="63"/>
    </row>
    <row r="11" spans="1:13" x14ac:dyDescent="0.3">
      <c r="A11" t="s">
        <v>125</v>
      </c>
      <c r="B11" s="1" t="s">
        <v>129</v>
      </c>
      <c r="C11" s="1" t="s">
        <v>128</v>
      </c>
      <c r="D11" s="1">
        <v>0.23400000000000001</v>
      </c>
      <c r="E11" s="86">
        <v>5.46</v>
      </c>
      <c r="F11" s="86"/>
      <c r="G11" s="68">
        <v>3500</v>
      </c>
      <c r="H11" s="68"/>
      <c r="I11" s="73">
        <f>G11*E11</f>
        <v>19110</v>
      </c>
      <c r="J11" s="73">
        <v>19110</v>
      </c>
      <c r="K11" s="72"/>
      <c r="L11" s="68">
        <f>J11*(1-M11)</f>
        <v>19110</v>
      </c>
      <c r="M11" s="63"/>
    </row>
    <row r="12" spans="1:13" x14ac:dyDescent="0.3">
      <c r="B12" s="103"/>
      <c r="C12" s="104"/>
      <c r="D12" s="104"/>
      <c r="E12" s="105"/>
      <c r="F12" s="105"/>
      <c r="G12" s="106"/>
      <c r="H12" s="106"/>
      <c r="I12" s="107"/>
      <c r="J12" s="72"/>
      <c r="K12" s="72"/>
      <c r="L12" s="68"/>
      <c r="M12" s="63"/>
    </row>
    <row r="13" spans="1:13" x14ac:dyDescent="0.3">
      <c r="A13" s="112" t="s">
        <v>134</v>
      </c>
      <c r="B13" s="121" t="s">
        <v>147</v>
      </c>
      <c r="C13" s="122"/>
      <c r="D13" s="122"/>
      <c r="E13" s="122"/>
      <c r="F13" s="122"/>
      <c r="G13" s="122"/>
      <c r="H13" s="122"/>
      <c r="I13" s="123"/>
      <c r="J13" s="72">
        <f>I13*0.09</f>
        <v>0</v>
      </c>
      <c r="K13" s="72"/>
      <c r="L13" s="68"/>
      <c r="M13" s="63"/>
    </row>
    <row r="14" spans="1:13" x14ac:dyDescent="0.3">
      <c r="A14" s="112" t="s">
        <v>131</v>
      </c>
      <c r="B14" s="1" t="s">
        <v>119</v>
      </c>
      <c r="C14" s="1" t="s">
        <v>11</v>
      </c>
      <c r="D14" s="1">
        <v>0.13339999999999999</v>
      </c>
      <c r="E14" s="88">
        <f>D14*10000/428</f>
        <v>3.1168224299065419</v>
      </c>
      <c r="F14" s="88">
        <f>E14/3</f>
        <v>1.0389408099688473</v>
      </c>
      <c r="G14" s="89">
        <v>70000</v>
      </c>
      <c r="H14" s="89">
        <f>G14*0.6</f>
        <v>42000</v>
      </c>
      <c r="I14" s="73">
        <f>H14*F14</f>
        <v>43635.514018691589</v>
      </c>
      <c r="J14" s="72">
        <f t="shared" ref="J14:J37" si="0">I14*0.09</f>
        <v>3927.1962616822429</v>
      </c>
      <c r="K14" s="95">
        <f>J14*0.6</f>
        <v>2356.3177570093458</v>
      </c>
      <c r="L14" s="68">
        <f>K14*(1-M14)</f>
        <v>1649.422429906542</v>
      </c>
      <c r="M14" s="93">
        <v>0.3</v>
      </c>
    </row>
    <row r="15" spans="1:13" x14ac:dyDescent="0.3">
      <c r="A15" s="112" t="s">
        <v>131</v>
      </c>
      <c r="B15" s="1" t="s">
        <v>119</v>
      </c>
      <c r="C15" s="1" t="s">
        <v>6</v>
      </c>
      <c r="D15" s="1">
        <v>0.3367</v>
      </c>
      <c r="E15" s="88">
        <f t="shared" ref="E15:E27" si="1">D15*10000/428</f>
        <v>7.8668224299065423</v>
      </c>
      <c r="F15" s="88">
        <f t="shared" ref="F15:F27" si="2">E15/3</f>
        <v>2.6222741433021808</v>
      </c>
      <c r="G15" s="89">
        <v>70000</v>
      </c>
      <c r="H15" s="89">
        <f t="shared" ref="H15:H27" si="3">G15*0.6</f>
        <v>42000</v>
      </c>
      <c r="I15" s="73">
        <f t="shared" ref="I15:I28" si="4">H15*F15</f>
        <v>110135.5140186916</v>
      </c>
      <c r="J15" s="72">
        <f t="shared" si="0"/>
        <v>9912.1962616822439</v>
      </c>
      <c r="K15" s="95">
        <f t="shared" ref="K15:K27" si="5">J15*0.6</f>
        <v>5947.3177570093458</v>
      </c>
      <c r="L15" s="68">
        <f t="shared" ref="L15:L27" si="6">K15*(1-M15)</f>
        <v>4163.1224299065416</v>
      </c>
      <c r="M15" s="93">
        <v>0.3</v>
      </c>
    </row>
    <row r="16" spans="1:13" x14ac:dyDescent="0.3">
      <c r="A16" s="112" t="s">
        <v>131</v>
      </c>
      <c r="B16" s="1" t="s">
        <v>119</v>
      </c>
      <c r="C16" s="1" t="s">
        <v>5</v>
      </c>
      <c r="D16" s="1">
        <v>0.9335</v>
      </c>
      <c r="E16" s="88">
        <f t="shared" si="1"/>
        <v>21.810747663551403</v>
      </c>
      <c r="F16" s="88">
        <f t="shared" si="2"/>
        <v>7.2702492211838008</v>
      </c>
      <c r="G16" s="89">
        <v>3000</v>
      </c>
      <c r="H16" s="89">
        <f t="shared" si="3"/>
        <v>1800</v>
      </c>
      <c r="I16" s="73">
        <f t="shared" si="4"/>
        <v>13086.448598130841</v>
      </c>
      <c r="J16" s="72">
        <f t="shared" si="0"/>
        <v>1177.7803738317757</v>
      </c>
      <c r="K16" s="95">
        <f t="shared" si="5"/>
        <v>706.6682242990654</v>
      </c>
      <c r="L16" s="68">
        <f t="shared" si="6"/>
        <v>494.66775700934573</v>
      </c>
      <c r="M16" s="93">
        <v>0.3</v>
      </c>
    </row>
    <row r="17" spans="1:15" ht="30.75" x14ac:dyDescent="0.3">
      <c r="A17" s="112" t="s">
        <v>131</v>
      </c>
      <c r="B17" s="1" t="s">
        <v>119</v>
      </c>
      <c r="C17" s="6" t="s">
        <v>106</v>
      </c>
      <c r="D17" s="1">
        <v>3.3047</v>
      </c>
      <c r="E17" s="88">
        <f t="shared" si="1"/>
        <v>77.212616822429908</v>
      </c>
      <c r="F17" s="88">
        <f t="shared" si="2"/>
        <v>25.737538940809969</v>
      </c>
      <c r="G17" s="89">
        <v>3000</v>
      </c>
      <c r="H17" s="89">
        <f t="shared" si="3"/>
        <v>1800</v>
      </c>
      <c r="I17" s="73">
        <f t="shared" si="4"/>
        <v>46327.570093457944</v>
      </c>
      <c r="J17" s="72">
        <f t="shared" si="0"/>
        <v>4169.4813084112147</v>
      </c>
      <c r="K17" s="95">
        <f t="shared" si="5"/>
        <v>2501.6887850467288</v>
      </c>
      <c r="L17" s="68">
        <f t="shared" si="6"/>
        <v>1751.1821495327101</v>
      </c>
      <c r="M17" s="93">
        <v>0.3</v>
      </c>
    </row>
    <row r="18" spans="1:15" x14ac:dyDescent="0.3">
      <c r="A18" s="112" t="s">
        <v>131</v>
      </c>
      <c r="B18" s="1" t="s">
        <v>119</v>
      </c>
      <c r="C18" s="1" t="s">
        <v>4</v>
      </c>
      <c r="D18" s="1">
        <v>1.6257999999999999</v>
      </c>
      <c r="E18" s="88">
        <f t="shared" si="1"/>
        <v>37.985981308411212</v>
      </c>
      <c r="F18" s="88">
        <f t="shared" si="2"/>
        <v>12.661993769470405</v>
      </c>
      <c r="G18" s="89">
        <v>70000</v>
      </c>
      <c r="H18" s="89">
        <f t="shared" si="3"/>
        <v>42000</v>
      </c>
      <c r="I18" s="73">
        <f t="shared" si="4"/>
        <v>531803.73831775703</v>
      </c>
      <c r="J18" s="72">
        <f t="shared" si="0"/>
        <v>47862.336448598129</v>
      </c>
      <c r="K18" s="95">
        <f t="shared" si="5"/>
        <v>28717.401869158875</v>
      </c>
      <c r="L18" s="68">
        <f t="shared" si="6"/>
        <v>20102.181308411211</v>
      </c>
      <c r="M18" s="93">
        <v>0.3</v>
      </c>
    </row>
    <row r="19" spans="1:15" x14ac:dyDescent="0.3">
      <c r="A19" s="112" t="s">
        <v>131</v>
      </c>
      <c r="B19" s="1" t="s">
        <v>119</v>
      </c>
      <c r="C19" s="1" t="s">
        <v>85</v>
      </c>
      <c r="D19" s="1">
        <v>9.4899999999999998E-2</v>
      </c>
      <c r="E19" s="88">
        <f t="shared" si="1"/>
        <v>2.2172897196261681</v>
      </c>
      <c r="F19" s="88">
        <f t="shared" si="2"/>
        <v>0.73909657320872268</v>
      </c>
      <c r="G19" s="89">
        <v>1500000</v>
      </c>
      <c r="H19" s="89">
        <f t="shared" si="3"/>
        <v>900000</v>
      </c>
      <c r="I19" s="73">
        <f t="shared" si="4"/>
        <v>665186.91588785045</v>
      </c>
      <c r="J19" s="72">
        <f t="shared" si="0"/>
        <v>59866.82242990654</v>
      </c>
      <c r="K19" s="95">
        <f t="shared" si="5"/>
        <v>35920.09345794392</v>
      </c>
      <c r="L19" s="68">
        <f t="shared" si="6"/>
        <v>25144.065420560742</v>
      </c>
      <c r="M19" s="93">
        <v>0.3</v>
      </c>
    </row>
    <row r="20" spans="1:15" x14ac:dyDescent="0.3">
      <c r="A20" s="112" t="s">
        <v>131</v>
      </c>
      <c r="B20" s="1" t="s">
        <v>119</v>
      </c>
      <c r="C20" s="1" t="s">
        <v>86</v>
      </c>
      <c r="D20" s="1">
        <v>3.32E-2</v>
      </c>
      <c r="E20" s="88">
        <f t="shared" si="1"/>
        <v>0.77570093457943923</v>
      </c>
      <c r="F20" s="88">
        <f t="shared" si="2"/>
        <v>0.25856697819314639</v>
      </c>
      <c r="G20" s="89">
        <v>1500000</v>
      </c>
      <c r="H20" s="89">
        <f t="shared" si="3"/>
        <v>900000</v>
      </c>
      <c r="I20" s="73">
        <f t="shared" si="4"/>
        <v>232710.28037383175</v>
      </c>
      <c r="J20" s="72">
        <f t="shared" si="0"/>
        <v>20943.925233644855</v>
      </c>
      <c r="K20" s="95">
        <f t="shared" si="5"/>
        <v>12566.355140186914</v>
      </c>
      <c r="L20" s="68">
        <f t="shared" si="6"/>
        <v>8796.4485981308389</v>
      </c>
      <c r="M20" s="93">
        <v>0.3</v>
      </c>
    </row>
    <row r="21" spans="1:15" x14ac:dyDescent="0.3">
      <c r="A21" s="112" t="s">
        <v>131</v>
      </c>
      <c r="B21" s="1" t="s">
        <v>119</v>
      </c>
      <c r="C21" s="1" t="s">
        <v>105</v>
      </c>
      <c r="D21" s="1">
        <v>0.27089999999999997</v>
      </c>
      <c r="E21" s="88">
        <f t="shared" si="1"/>
        <v>6.3294392523364476</v>
      </c>
      <c r="F21" s="88">
        <f t="shared" si="2"/>
        <v>2.1098130841121492</v>
      </c>
      <c r="G21" s="89">
        <v>1500000</v>
      </c>
      <c r="H21" s="89">
        <f t="shared" si="3"/>
        <v>900000</v>
      </c>
      <c r="I21" s="73">
        <f t="shared" si="4"/>
        <v>1898831.7757009342</v>
      </c>
      <c r="J21" s="72">
        <f t="shared" si="0"/>
        <v>170894.85981308407</v>
      </c>
      <c r="K21" s="95">
        <f t="shared" si="5"/>
        <v>102536.91588785044</v>
      </c>
      <c r="L21" s="68">
        <f t="shared" si="6"/>
        <v>71775.841121495308</v>
      </c>
      <c r="M21" s="93">
        <v>0.3</v>
      </c>
    </row>
    <row r="22" spans="1:15" x14ac:dyDescent="0.3">
      <c r="A22" s="112" t="s">
        <v>131</v>
      </c>
      <c r="B22" s="1" t="s">
        <v>119</v>
      </c>
      <c r="C22" s="1" t="s">
        <v>3</v>
      </c>
      <c r="D22" s="86">
        <v>7.3300000000000004E-2</v>
      </c>
      <c r="E22" s="88">
        <f t="shared" si="1"/>
        <v>1.7126168224299065</v>
      </c>
      <c r="F22" s="88">
        <f t="shared" si="2"/>
        <v>0.57087227414330222</v>
      </c>
      <c r="G22" s="89">
        <v>1500000</v>
      </c>
      <c r="H22" s="89">
        <f t="shared" si="3"/>
        <v>900000</v>
      </c>
      <c r="I22" s="73">
        <f t="shared" si="4"/>
        <v>513785.046728972</v>
      </c>
      <c r="J22" s="72">
        <f t="shared" si="0"/>
        <v>46240.654205607476</v>
      </c>
      <c r="K22" s="95">
        <f t="shared" si="5"/>
        <v>27744.392523364484</v>
      </c>
      <c r="L22" s="68">
        <f t="shared" si="6"/>
        <v>19421.074766355137</v>
      </c>
      <c r="M22" s="93">
        <v>0.3</v>
      </c>
    </row>
    <row r="23" spans="1:15" x14ac:dyDescent="0.3">
      <c r="A23" s="112" t="s">
        <v>131</v>
      </c>
      <c r="B23" s="1" t="s">
        <v>119</v>
      </c>
      <c r="C23" s="1" t="s">
        <v>1</v>
      </c>
      <c r="D23" s="1">
        <v>0.28070000000000001</v>
      </c>
      <c r="E23" s="88">
        <f t="shared" si="1"/>
        <v>6.5584112149532707</v>
      </c>
      <c r="F23" s="88">
        <f t="shared" si="2"/>
        <v>2.1861370716510904</v>
      </c>
      <c r="G23" s="89">
        <v>70000</v>
      </c>
      <c r="H23" s="89">
        <f t="shared" si="3"/>
        <v>42000</v>
      </c>
      <c r="I23" s="73">
        <f t="shared" si="4"/>
        <v>91817.757009345791</v>
      </c>
      <c r="J23" s="72">
        <f t="shared" si="0"/>
        <v>8263.598130841121</v>
      </c>
      <c r="K23" s="95">
        <f t="shared" si="5"/>
        <v>4958.1588785046724</v>
      </c>
      <c r="L23" s="68">
        <f t="shared" si="6"/>
        <v>3470.7112149532704</v>
      </c>
      <c r="M23" s="93">
        <v>0.3</v>
      </c>
    </row>
    <row r="24" spans="1:15" x14ac:dyDescent="0.3">
      <c r="A24" s="112" t="s">
        <v>131</v>
      </c>
      <c r="B24" s="1" t="s">
        <v>119</v>
      </c>
      <c r="C24" s="1" t="s">
        <v>7</v>
      </c>
      <c r="D24" s="1">
        <v>0.45300000000000001</v>
      </c>
      <c r="E24" s="88">
        <f t="shared" si="1"/>
        <v>10.584112149532711</v>
      </c>
      <c r="F24" s="88">
        <f t="shared" si="2"/>
        <v>3.5280373831775704</v>
      </c>
      <c r="G24" s="89">
        <v>25000</v>
      </c>
      <c r="H24" s="89">
        <f t="shared" si="3"/>
        <v>15000</v>
      </c>
      <c r="I24" s="73">
        <f t="shared" si="4"/>
        <v>52920.560747663556</v>
      </c>
      <c r="J24" s="72">
        <f t="shared" si="0"/>
        <v>4762.8504672897197</v>
      </c>
      <c r="K24" s="95">
        <f t="shared" si="5"/>
        <v>2857.7102803738317</v>
      </c>
      <c r="L24" s="68">
        <f t="shared" si="6"/>
        <v>2000.397196261682</v>
      </c>
      <c r="M24" s="93">
        <v>0.3</v>
      </c>
    </row>
    <row r="25" spans="1:15" x14ac:dyDescent="0.3">
      <c r="A25" s="112" t="s">
        <v>131</v>
      </c>
      <c r="B25" s="1" t="s">
        <v>119</v>
      </c>
      <c r="C25" s="1" t="s">
        <v>24</v>
      </c>
      <c r="D25" s="1">
        <v>0.2228</v>
      </c>
      <c r="E25" s="88">
        <f t="shared" si="1"/>
        <v>5.2056074766355138</v>
      </c>
      <c r="F25" s="88">
        <f t="shared" si="2"/>
        <v>1.7352024922118379</v>
      </c>
      <c r="G25" s="89">
        <v>4000</v>
      </c>
      <c r="H25" s="89">
        <f t="shared" si="3"/>
        <v>2400</v>
      </c>
      <c r="I25" s="73">
        <f t="shared" si="4"/>
        <v>4164.4859813084113</v>
      </c>
      <c r="J25" s="72">
        <f t="shared" si="0"/>
        <v>374.803738317757</v>
      </c>
      <c r="K25" s="95">
        <f t="shared" si="5"/>
        <v>224.88224299065419</v>
      </c>
      <c r="L25" s="68">
        <f t="shared" si="6"/>
        <v>157.41757009345793</v>
      </c>
      <c r="M25" s="93">
        <v>0.3</v>
      </c>
    </row>
    <row r="26" spans="1:15" x14ac:dyDescent="0.3">
      <c r="A26" s="112" t="s">
        <v>131</v>
      </c>
      <c r="B26" s="1" t="s">
        <v>119</v>
      </c>
      <c r="C26" s="1" t="s">
        <v>25</v>
      </c>
      <c r="D26" s="1">
        <v>0.1857</v>
      </c>
      <c r="E26" s="88">
        <f t="shared" si="1"/>
        <v>4.3387850467289724</v>
      </c>
      <c r="F26" s="88">
        <f t="shared" si="2"/>
        <v>1.4462616822429908</v>
      </c>
      <c r="G26" s="89">
        <v>4000</v>
      </c>
      <c r="H26" s="89">
        <f t="shared" si="3"/>
        <v>2400</v>
      </c>
      <c r="I26" s="73">
        <f t="shared" si="4"/>
        <v>3471.0280373831779</v>
      </c>
      <c r="J26" s="72">
        <f t="shared" si="0"/>
        <v>312.39252336448601</v>
      </c>
      <c r="K26" s="95">
        <f t="shared" si="5"/>
        <v>187.43551401869161</v>
      </c>
      <c r="L26" s="68">
        <f t="shared" si="6"/>
        <v>131.20485981308411</v>
      </c>
      <c r="M26" s="93">
        <v>0.3</v>
      </c>
    </row>
    <row r="27" spans="1:15" ht="75.75" x14ac:dyDescent="0.3">
      <c r="A27" s="112" t="s">
        <v>131</v>
      </c>
      <c r="B27" s="1" t="s">
        <v>119</v>
      </c>
      <c r="C27" s="87" t="s">
        <v>78</v>
      </c>
      <c r="D27" s="1">
        <v>0.13500000000000001</v>
      </c>
      <c r="E27" s="88">
        <f t="shared" si="1"/>
        <v>3.1542056074766354</v>
      </c>
      <c r="F27" s="88">
        <f t="shared" si="2"/>
        <v>1.0514018691588785</v>
      </c>
      <c r="G27" s="89">
        <v>180</v>
      </c>
      <c r="H27" s="89">
        <f t="shared" si="3"/>
        <v>108</v>
      </c>
      <c r="I27" s="73">
        <f t="shared" si="4"/>
        <v>113.55140186915887</v>
      </c>
      <c r="J27" s="72">
        <f t="shared" si="0"/>
        <v>10.219626168224298</v>
      </c>
      <c r="K27" s="95">
        <f t="shared" si="5"/>
        <v>6.131775700934579</v>
      </c>
      <c r="L27" s="68">
        <f t="shared" si="6"/>
        <v>4.2922429906542048</v>
      </c>
      <c r="M27" s="93">
        <v>0.3</v>
      </c>
      <c r="O27" t="s">
        <v>135</v>
      </c>
    </row>
    <row r="28" spans="1:15" x14ac:dyDescent="0.3">
      <c r="B28" s="1"/>
      <c r="C28" s="1"/>
      <c r="D28" s="1"/>
      <c r="E28" s="86"/>
      <c r="F28" s="86"/>
      <c r="G28" s="68"/>
      <c r="H28" s="68"/>
      <c r="I28" s="73">
        <f t="shared" si="4"/>
        <v>0</v>
      </c>
      <c r="J28" s="72">
        <f t="shared" si="0"/>
        <v>0</v>
      </c>
      <c r="K28" s="72"/>
      <c r="L28" s="68"/>
      <c r="M28" s="63"/>
    </row>
    <row r="29" spans="1:15" x14ac:dyDescent="0.3">
      <c r="A29" t="s">
        <v>126</v>
      </c>
      <c r="B29" s="1" t="s">
        <v>119</v>
      </c>
      <c r="C29" s="1" t="s">
        <v>148</v>
      </c>
      <c r="D29" s="1">
        <v>1.6000000000000001E-3</v>
      </c>
      <c r="E29" s="86">
        <f>D29*10000/428</f>
        <v>3.7383177570093455E-2</v>
      </c>
      <c r="F29" s="86"/>
      <c r="G29" s="68">
        <v>1500000</v>
      </c>
      <c r="H29" s="68"/>
      <c r="I29" s="73">
        <f>G29*E29</f>
        <v>56074.766355140186</v>
      </c>
      <c r="J29" s="72">
        <f t="shared" si="0"/>
        <v>5046.7289719626169</v>
      </c>
      <c r="K29" s="72"/>
      <c r="L29" s="68">
        <f t="shared" ref="L29:L37" si="7">J29*(1-M29)</f>
        <v>3532.7102803738317</v>
      </c>
      <c r="M29" s="63">
        <v>0.3</v>
      </c>
    </row>
    <row r="30" spans="1:15" x14ac:dyDescent="0.3">
      <c r="A30" s="112" t="s">
        <v>125</v>
      </c>
      <c r="B30" s="1" t="s">
        <v>119</v>
      </c>
      <c r="C30" s="1" t="s">
        <v>137</v>
      </c>
      <c r="D30" s="1"/>
      <c r="E30" s="86"/>
      <c r="F30" s="86"/>
      <c r="G30" s="68"/>
      <c r="H30" s="68"/>
      <c r="I30" s="73"/>
      <c r="J30" s="72">
        <f t="shared" si="0"/>
        <v>0</v>
      </c>
      <c r="K30" s="72"/>
      <c r="L30" s="68">
        <f t="shared" si="7"/>
        <v>0</v>
      </c>
      <c r="M30" s="63">
        <v>0.3</v>
      </c>
    </row>
    <row r="31" spans="1:15" x14ac:dyDescent="0.3">
      <c r="A31" s="112" t="s">
        <v>125</v>
      </c>
      <c r="B31" s="1" t="s">
        <v>119</v>
      </c>
      <c r="C31" s="1" t="s">
        <v>138</v>
      </c>
      <c r="D31" s="1" t="s">
        <v>118</v>
      </c>
      <c r="E31" s="86"/>
      <c r="F31" s="86"/>
      <c r="G31" s="68"/>
      <c r="H31" s="68"/>
      <c r="I31" s="73"/>
      <c r="J31" s="72">
        <f t="shared" si="0"/>
        <v>0</v>
      </c>
      <c r="K31" s="72"/>
      <c r="L31" s="68">
        <f t="shared" si="7"/>
        <v>0</v>
      </c>
    </row>
    <row r="32" spans="1:15" x14ac:dyDescent="0.3">
      <c r="A32" t="s">
        <v>126</v>
      </c>
      <c r="B32" s="1" t="s">
        <v>119</v>
      </c>
      <c r="C32" s="1" t="s">
        <v>140</v>
      </c>
      <c r="D32" s="1"/>
      <c r="E32" s="86">
        <v>6</v>
      </c>
      <c r="F32" s="86"/>
      <c r="G32" s="68">
        <v>2000000</v>
      </c>
      <c r="H32" s="68"/>
      <c r="I32" s="73">
        <f>G32*E32</f>
        <v>12000000</v>
      </c>
      <c r="J32" s="72">
        <f t="shared" si="0"/>
        <v>1080000</v>
      </c>
      <c r="K32" s="72"/>
      <c r="L32" s="68">
        <f t="shared" si="7"/>
        <v>756000</v>
      </c>
      <c r="M32" s="63">
        <v>0.3</v>
      </c>
    </row>
    <row r="33" spans="1:22" x14ac:dyDescent="0.3">
      <c r="B33" s="1"/>
      <c r="C33" s="1" t="s">
        <v>141</v>
      </c>
      <c r="D33" s="1"/>
      <c r="E33" s="86"/>
      <c r="F33" s="86"/>
      <c r="G33" s="68"/>
      <c r="H33" s="68"/>
      <c r="I33" s="73"/>
      <c r="J33" s="72"/>
      <c r="K33" s="72"/>
      <c r="L33" s="68"/>
      <c r="M33" s="63"/>
    </row>
    <row r="34" spans="1:22" x14ac:dyDescent="0.3">
      <c r="A34" t="s">
        <v>126</v>
      </c>
      <c r="B34" s="1" t="s">
        <v>117</v>
      </c>
      <c r="C34" s="113" t="s">
        <v>122</v>
      </c>
      <c r="D34" s="1">
        <v>20</v>
      </c>
      <c r="E34" s="1"/>
      <c r="F34" s="1"/>
      <c r="G34" s="74">
        <v>27000</v>
      </c>
      <c r="H34" s="74"/>
      <c r="I34" s="73">
        <f>G34*D34</f>
        <v>540000</v>
      </c>
      <c r="J34" s="72">
        <f>I34</f>
        <v>540000</v>
      </c>
      <c r="K34" s="72"/>
      <c r="L34" s="68">
        <f t="shared" si="7"/>
        <v>378000</v>
      </c>
      <c r="M34" s="63">
        <v>0.3</v>
      </c>
      <c r="N34" t="s">
        <v>146</v>
      </c>
    </row>
    <row r="35" spans="1:22" x14ac:dyDescent="0.3">
      <c r="A35" t="s">
        <v>125</v>
      </c>
      <c r="B35" s="1" t="s">
        <v>125</v>
      </c>
      <c r="C35" s="113" t="s">
        <v>122</v>
      </c>
      <c r="D35" s="1"/>
      <c r="E35" s="1"/>
      <c r="F35" s="1"/>
      <c r="G35" s="74">
        <v>27000</v>
      </c>
      <c r="H35" s="74"/>
      <c r="I35" s="73">
        <f>G35*D35</f>
        <v>0</v>
      </c>
      <c r="J35" s="72">
        <f t="shared" si="0"/>
        <v>0</v>
      </c>
      <c r="K35" s="72"/>
      <c r="L35" s="68">
        <f t="shared" si="7"/>
        <v>0</v>
      </c>
      <c r="M35" s="63"/>
    </row>
    <row r="36" spans="1:22" x14ac:dyDescent="0.3">
      <c r="A36" t="s">
        <v>126</v>
      </c>
      <c r="B36" s="54" t="s">
        <v>117</v>
      </c>
      <c r="C36" s="96" t="s">
        <v>123</v>
      </c>
      <c r="D36" s="96">
        <v>20</v>
      </c>
      <c r="E36" s="97"/>
      <c r="F36" s="97"/>
      <c r="G36" s="98">
        <v>5000</v>
      </c>
      <c r="H36" s="98"/>
      <c r="I36" s="99">
        <f>G36*D36</f>
        <v>100000</v>
      </c>
      <c r="J36" s="72">
        <f t="shared" si="0"/>
        <v>9000</v>
      </c>
      <c r="K36" s="100"/>
      <c r="L36" s="68">
        <f t="shared" si="7"/>
        <v>9000</v>
      </c>
      <c r="M36" s="101">
        <v>0</v>
      </c>
      <c r="N36" s="101" t="s">
        <v>130</v>
      </c>
      <c r="O36" s="101"/>
      <c r="P36" s="101"/>
      <c r="Q36" s="101"/>
      <c r="R36" s="101"/>
      <c r="S36" s="101"/>
      <c r="T36" s="101"/>
      <c r="U36" s="101"/>
      <c r="V36" s="101"/>
    </row>
    <row r="37" spans="1:22" x14ac:dyDescent="0.3">
      <c r="A37" s="112" t="s">
        <v>125</v>
      </c>
      <c r="B37" s="92" t="s">
        <v>125</v>
      </c>
      <c r="C37" s="96" t="s">
        <v>123</v>
      </c>
      <c r="D37" s="96"/>
      <c r="E37" s="102"/>
      <c r="F37" s="102"/>
      <c r="G37" s="98">
        <v>5000</v>
      </c>
      <c r="H37" s="98"/>
      <c r="I37" s="99">
        <f>G37*D37</f>
        <v>0</v>
      </c>
      <c r="J37" s="72">
        <f t="shared" si="0"/>
        <v>0</v>
      </c>
      <c r="K37" s="100"/>
      <c r="L37" s="68">
        <f t="shared" si="7"/>
        <v>0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</row>
    <row r="38" spans="1:22" x14ac:dyDescent="0.3">
      <c r="D38" s="133"/>
      <c r="E38" s="133"/>
      <c r="F38" s="133"/>
      <c r="G38" s="133"/>
      <c r="H38" s="133"/>
      <c r="I38" s="133"/>
      <c r="J38" s="111"/>
      <c r="K38" s="111"/>
      <c r="L38" s="68"/>
    </row>
    <row r="39" spans="1:22" x14ac:dyDescent="0.3">
      <c r="C39" s="108"/>
      <c r="D39" s="108"/>
      <c r="G39" s="109"/>
      <c r="H39" s="109"/>
      <c r="I39" s="110"/>
      <c r="J39" s="111"/>
      <c r="K39" s="111"/>
      <c r="L39" s="71"/>
    </row>
    <row r="40" spans="1:22" x14ac:dyDescent="0.3">
      <c r="C40" s="108"/>
      <c r="D40" s="108"/>
      <c r="G40" s="109"/>
      <c r="H40" s="109"/>
      <c r="I40" s="110"/>
      <c r="J40" s="111"/>
      <c r="K40" s="111"/>
      <c r="L40" s="71"/>
    </row>
    <row r="41" spans="1:22" ht="19.5" thickBot="1" x14ac:dyDescent="0.35">
      <c r="G41" s="90"/>
      <c r="H41" s="90"/>
      <c r="I41" s="91"/>
    </row>
    <row r="42" spans="1:22" ht="19.5" thickBot="1" x14ac:dyDescent="0.35">
      <c r="B42" s="118" t="s">
        <v>139</v>
      </c>
      <c r="C42" s="119"/>
      <c r="D42" s="119"/>
      <c r="E42" s="119"/>
      <c r="F42" s="119"/>
      <c r="G42" s="119"/>
      <c r="H42" s="119"/>
      <c r="I42" s="120"/>
    </row>
    <row r="43" spans="1:22" x14ac:dyDescent="0.3">
      <c r="B43" s="53"/>
      <c r="C43" s="61" t="s">
        <v>142</v>
      </c>
      <c r="D43" s="53"/>
      <c r="E43" s="53"/>
      <c r="F43" s="53"/>
      <c r="G43" s="75"/>
      <c r="H43" s="75"/>
      <c r="I43" s="76"/>
      <c r="J43" s="77">
        <f>I43</f>
        <v>0</v>
      </c>
      <c r="K43" s="77"/>
      <c r="L43" s="68">
        <v>0</v>
      </c>
    </row>
    <row r="44" spans="1:22" x14ac:dyDescent="0.3">
      <c r="B44" s="1"/>
      <c r="C44" s="49"/>
      <c r="D44" s="1"/>
      <c r="E44" s="1"/>
      <c r="F44" s="1"/>
      <c r="G44" s="68"/>
      <c r="H44" s="68"/>
      <c r="I44" s="73"/>
      <c r="J44" s="78"/>
      <c r="K44" s="78"/>
      <c r="L44" s="68">
        <v>0</v>
      </c>
    </row>
    <row r="45" spans="1:22" x14ac:dyDescent="0.3">
      <c r="B45" s="1"/>
      <c r="C45" s="49"/>
      <c r="D45" s="1"/>
      <c r="E45" s="1"/>
      <c r="F45" s="1"/>
      <c r="G45" s="68"/>
      <c r="H45" s="68"/>
      <c r="I45" s="73"/>
      <c r="J45" s="79"/>
      <c r="K45" s="79"/>
      <c r="L45" s="68">
        <f t="shared" ref="L45:L48" si="8">J45*(1-M45)</f>
        <v>0</v>
      </c>
    </row>
    <row r="46" spans="1:22" x14ac:dyDescent="0.3">
      <c r="B46" s="1"/>
      <c r="C46" s="49"/>
      <c r="D46" s="1"/>
      <c r="E46" s="83"/>
      <c r="F46" s="83"/>
      <c r="G46" s="68"/>
      <c r="H46" s="68"/>
      <c r="I46" s="73"/>
      <c r="J46" s="79"/>
      <c r="K46" s="79"/>
      <c r="L46" s="68">
        <f t="shared" si="8"/>
        <v>0</v>
      </c>
    </row>
    <row r="47" spans="1:22" x14ac:dyDescent="0.3">
      <c r="B47" s="1"/>
      <c r="C47" s="49"/>
      <c r="D47" s="1"/>
      <c r="E47" s="1"/>
      <c r="F47" s="1"/>
      <c r="G47" s="68"/>
      <c r="H47" s="68"/>
      <c r="I47" s="69"/>
      <c r="J47" s="84"/>
      <c r="K47" s="84"/>
      <c r="L47" s="68">
        <f t="shared" si="8"/>
        <v>0</v>
      </c>
    </row>
    <row r="48" spans="1:22" x14ac:dyDescent="0.3">
      <c r="B48" s="1"/>
      <c r="C48" s="49"/>
      <c r="D48" s="1"/>
      <c r="E48" s="1"/>
      <c r="F48" s="1"/>
      <c r="G48" s="68"/>
      <c r="H48" s="68"/>
      <c r="I48" s="73"/>
      <c r="J48" s="85"/>
      <c r="K48" s="85"/>
      <c r="L48" s="68">
        <f t="shared" si="8"/>
        <v>0</v>
      </c>
    </row>
    <row r="49" spans="2:12" x14ac:dyDescent="0.3">
      <c r="B49" s="1"/>
      <c r="C49" s="49"/>
      <c r="D49" s="1"/>
      <c r="E49" s="1"/>
      <c r="F49" s="1"/>
      <c r="G49" s="79" t="s">
        <v>149</v>
      </c>
      <c r="H49" s="68"/>
      <c r="I49" s="73"/>
      <c r="K49" s="79"/>
      <c r="L49" s="68">
        <f>-(L27+L26+L25+L24+L23+L22+L21+L20+L19+L18+L17+L16+L15+L14)</f>
        <v>-159062.02906542056</v>
      </c>
    </row>
    <row r="50" spans="2:12" x14ac:dyDescent="0.3">
      <c r="G50" s="71"/>
      <c r="H50" s="71"/>
      <c r="I50" s="80" t="s">
        <v>107</v>
      </c>
      <c r="J50" s="81">
        <f>SUM(J7:J49)</f>
        <v>2031875.8457943925</v>
      </c>
      <c r="K50" s="81"/>
      <c r="L50" s="82">
        <f>SUM(L6:L49)</f>
        <v>1165642.7102803739</v>
      </c>
    </row>
    <row r="51" spans="2:12" x14ac:dyDescent="0.3">
      <c r="C51" t="s">
        <v>111</v>
      </c>
      <c r="E51" s="57"/>
      <c r="F51" s="57"/>
    </row>
    <row r="52" spans="2:12" x14ac:dyDescent="0.3">
      <c r="B52" s="64">
        <v>0</v>
      </c>
      <c r="C52" s="58" t="s">
        <v>112</v>
      </c>
      <c r="E52" s="57"/>
      <c r="F52" s="57"/>
    </row>
    <row r="53" spans="2:12" x14ac:dyDescent="0.3">
      <c r="B53" s="64">
        <v>2500</v>
      </c>
      <c r="C53" s="58" t="s">
        <v>114</v>
      </c>
      <c r="E53" s="57"/>
      <c r="F53" s="57"/>
    </row>
    <row r="54" spans="2:12" x14ac:dyDescent="0.3">
      <c r="B54" s="64">
        <v>8890</v>
      </c>
      <c r="C54" s="58" t="s">
        <v>115</v>
      </c>
      <c r="E54" s="57"/>
      <c r="F54" s="57"/>
    </row>
    <row r="55" spans="2:12" ht="19.5" thickBot="1" x14ac:dyDescent="0.35">
      <c r="B55" s="64">
        <f>(L50-2570000)*1/100</f>
        <v>-14043.57289719626</v>
      </c>
      <c r="C55" s="58" t="s">
        <v>113</v>
      </c>
      <c r="E55" s="57"/>
      <c r="F55" s="57"/>
    </row>
    <row r="56" spans="2:12" ht="19.5" thickBot="1" x14ac:dyDescent="0.35">
      <c r="B56" s="65">
        <f>SUM(B52:B55)</f>
        <v>-2653.5728971962599</v>
      </c>
      <c r="C56" s="59" t="s">
        <v>116</v>
      </c>
      <c r="E56" s="57"/>
      <c r="F56" s="57"/>
    </row>
    <row r="57" spans="2:12" x14ac:dyDescent="0.3">
      <c r="C57" s="59"/>
      <c r="E57" s="57"/>
      <c r="F57" s="57"/>
    </row>
    <row r="58" spans="2:12" x14ac:dyDescent="0.3">
      <c r="C58" s="59"/>
      <c r="E58" s="57"/>
      <c r="F58" s="57"/>
    </row>
    <row r="59" spans="2:12" x14ac:dyDescent="0.3">
      <c r="C59" s="59"/>
      <c r="E59" s="57"/>
      <c r="F59" s="57"/>
    </row>
    <row r="60" spans="2:12" x14ac:dyDescent="0.3">
      <c r="C60" s="60"/>
      <c r="E60" s="57"/>
      <c r="F60" s="57"/>
    </row>
    <row r="61" spans="2:12" x14ac:dyDescent="0.3">
      <c r="C61" s="60"/>
      <c r="E61" s="57"/>
      <c r="F61" s="57"/>
    </row>
  </sheetData>
  <mergeCells count="12">
    <mergeCell ref="K2:K5"/>
    <mergeCell ref="J2:J5"/>
    <mergeCell ref="L2:L5"/>
    <mergeCell ref="B42:I42"/>
    <mergeCell ref="B9:I9"/>
    <mergeCell ref="I2:I5"/>
    <mergeCell ref="G2:G5"/>
    <mergeCell ref="B7:E7"/>
    <mergeCell ref="B8:E8"/>
    <mergeCell ref="B13:I13"/>
    <mergeCell ref="D38:I38"/>
    <mergeCell ref="H2:H5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 GROS</cp:lastModifiedBy>
  <cp:lastPrinted>2023-05-31T07:38:19Z</cp:lastPrinted>
  <dcterms:created xsi:type="dcterms:W3CDTF">2017-06-14T12:46:44Z</dcterms:created>
  <dcterms:modified xsi:type="dcterms:W3CDTF">2026-02-18T13:55:12Z</dcterms:modified>
</cp:coreProperties>
</file>