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B418C4AA-CC9D-45ED-BB25-D66C1C103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</sheets>
  <definedNames>
    <definedName name="_xlnm._FilterDatabase" localSheetId="0" hidden="1">Feuil1!$A$1:$I$1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T273FqvuoyfLd9m610tJ6KNS3NwsR9w7vuZWtKE9FU="/>
    </ext>
  </extLst>
</workbook>
</file>

<file path=xl/calcChain.xml><?xml version="1.0" encoding="utf-8"?>
<calcChain xmlns="http://schemas.openxmlformats.org/spreadsheetml/2006/main">
  <c r="H155" i="1" l="1"/>
  <c r="H7" i="1"/>
  <c r="H239" i="1"/>
  <c r="H236" i="1"/>
  <c r="H208" i="1"/>
  <c r="H4" i="1"/>
  <c r="H209" i="1"/>
  <c r="H217" i="1"/>
  <c r="H240" i="1"/>
  <c r="H47" i="1"/>
  <c r="H6" i="1"/>
  <c r="H214" i="1"/>
  <c r="H241" i="1"/>
  <c r="H252" i="1"/>
  <c r="H42" i="1"/>
  <c r="H9" i="1"/>
  <c r="H196" i="1"/>
  <c r="H211" i="1"/>
  <c r="H207" i="1"/>
  <c r="H223" i="1"/>
  <c r="H30" i="1"/>
  <c r="H5" i="1"/>
  <c r="H11" i="1"/>
  <c r="H220" i="1"/>
  <c r="H33" i="1"/>
  <c r="H261" i="1"/>
  <c r="H41" i="1"/>
  <c r="H189" i="1"/>
  <c r="H187" i="1"/>
  <c r="H191" i="1"/>
  <c r="H203" i="1"/>
  <c r="H194" i="1"/>
  <c r="H185" i="1"/>
  <c r="H3" i="1"/>
  <c r="H245" i="1"/>
  <c r="H242" i="1"/>
  <c r="H267" i="1"/>
  <c r="H8" i="1"/>
  <c r="H243" i="1"/>
  <c r="H180" i="1"/>
  <c r="H179" i="1"/>
  <c r="H172" i="1"/>
  <c r="H171" i="1"/>
  <c r="H168" i="1"/>
  <c r="H117" i="1"/>
  <c r="H143" i="1"/>
  <c r="H132" i="1"/>
  <c r="H125" i="1"/>
  <c r="H121" i="1"/>
  <c r="H124" i="1"/>
  <c r="H110" i="1"/>
  <c r="H109" i="1"/>
  <c r="H107" i="1"/>
  <c r="H96" i="1"/>
  <c r="H94" i="1"/>
  <c r="H93" i="1"/>
  <c r="H87" i="1"/>
  <c r="H81" i="1"/>
  <c r="H86" i="1"/>
  <c r="H79" i="1"/>
  <c r="H59" i="1"/>
  <c r="H60" i="1"/>
  <c r="H65" i="1"/>
</calcChain>
</file>

<file path=xl/sharedStrings.xml><?xml version="1.0" encoding="utf-8"?>
<sst xmlns="http://schemas.openxmlformats.org/spreadsheetml/2006/main" count="1219" uniqueCount="451">
  <si>
    <t>Pays</t>
  </si>
  <si>
    <t>AF</t>
  </si>
  <si>
    <t>FP</t>
  </si>
  <si>
    <t>CP</t>
  </si>
  <si>
    <t>Commercial</t>
  </si>
  <si>
    <t>Agent</t>
  </si>
  <si>
    <t>REP TCHEQUE</t>
  </si>
  <si>
    <t>8WINES</t>
  </si>
  <si>
    <t>X</t>
  </si>
  <si>
    <t>Abbaye de maizieres</t>
  </si>
  <si>
    <t>GRECE</t>
  </si>
  <si>
    <t>AIOLOS</t>
  </si>
  <si>
    <t>CHINE</t>
  </si>
  <si>
    <t>AFCVC</t>
  </si>
  <si>
    <t>SENEGAL</t>
  </si>
  <si>
    <t>Africa gourmet</t>
  </si>
  <si>
    <t>FR</t>
  </si>
  <si>
    <t>Agelasto</t>
  </si>
  <si>
    <t>ANNULATION 2022</t>
  </si>
  <si>
    <t>Basile</t>
  </si>
  <si>
    <t>Au Monde du Vin</t>
  </si>
  <si>
    <t>AUPRES DU CLOCHER</t>
  </si>
  <si>
    <t>Automobile club</t>
  </si>
  <si>
    <t>Arche des vins Felix</t>
  </si>
  <si>
    <t>Matthieu</t>
  </si>
  <si>
    <t>Ballot</t>
  </si>
  <si>
    <t>Ballot Globale</t>
  </si>
  <si>
    <t>Ballot Annapurna</t>
  </si>
  <si>
    <t>Ballot Bouitte (Restaurant La)</t>
  </si>
  <si>
    <t>Ballot Barmes de l'ours</t>
  </si>
  <si>
    <t>Ballot Boucherie Bello</t>
  </si>
  <si>
    <t>Ballot Bel Abri</t>
  </si>
  <si>
    <t>Ballot Coin du Feu</t>
  </si>
  <si>
    <t>Ballot Crychar Hôtel</t>
  </si>
  <si>
    <t>Ballot Debruyne Romain</t>
  </si>
  <si>
    <t>Ballot Ferme st amour</t>
  </si>
  <si>
    <t>Ballot Flocon sel</t>
  </si>
  <si>
    <t>Ballot Jean Sulpice Odylac</t>
  </si>
  <si>
    <t>Ballot Le Baricou</t>
  </si>
  <si>
    <t>Ballot Maiosn Carrier</t>
  </si>
  <si>
    <t>Ballot Sandoli Cairn</t>
  </si>
  <si>
    <t>Ballot Sas Leader</t>
  </si>
  <si>
    <t>Ballot Sodivino</t>
  </si>
  <si>
    <t>Ballot Sardine</t>
  </si>
  <si>
    <t>Ballot Tournier</t>
  </si>
  <si>
    <t>Ballot Vinatis</t>
  </si>
  <si>
    <t>Beck en domaine</t>
  </si>
  <si>
    <t>Beck En CP</t>
  </si>
  <si>
    <t>Belgique</t>
  </si>
  <si>
    <t>Belge De Clerc</t>
  </si>
  <si>
    <t>x</t>
  </si>
  <si>
    <t>HOLLANDE</t>
  </si>
  <si>
    <t>Best of wines</t>
  </si>
  <si>
    <t>Best of wines CP</t>
  </si>
  <si>
    <t>Bistrot Volnay</t>
  </si>
  <si>
    <t>Bistrot bourguignon (Mr Bott de SBC)</t>
  </si>
  <si>
    <t>Bouquet Fondberg</t>
  </si>
  <si>
    <t>Boussole des Vins</t>
  </si>
  <si>
    <t>TAHITI</t>
  </si>
  <si>
    <t>Brapac</t>
  </si>
  <si>
    <t>BRESIL</t>
  </si>
  <si>
    <t>Bresil Olavo</t>
  </si>
  <si>
    <t>Italie</t>
  </si>
  <si>
    <t>Brocoli WINE AND SPIRIT</t>
  </si>
  <si>
    <t>BULGARIE</t>
  </si>
  <si>
    <t>Bulgarie MAEV</t>
  </si>
  <si>
    <t>Burgundy Fine west</t>
  </si>
  <si>
    <t>Capvini</t>
  </si>
  <si>
    <t>Carpediem</t>
  </si>
  <si>
    <t>ST MARTIN</t>
  </si>
  <si>
    <t>Carribean vignoble</t>
  </si>
  <si>
    <t>SUISSE</t>
  </si>
  <si>
    <t>CASA DEL VINO</t>
  </si>
  <si>
    <t>CAVEAU DE CHASSAGNE</t>
  </si>
  <si>
    <t>Cave de Givry</t>
  </si>
  <si>
    <t>Cave de l'horloge</t>
  </si>
  <si>
    <t>cave des contrebandiers birriz</t>
  </si>
  <si>
    <t>CAVE LE CLOS REIMS</t>
  </si>
  <si>
    <t>TAIWAN</t>
  </si>
  <si>
    <t>Cave terroir EN CP</t>
  </si>
  <si>
    <t>Caveau de BAcchus</t>
  </si>
  <si>
    <t>CAVIN PIERRE 71042</t>
  </si>
  <si>
    <t>ST BARTH</t>
  </si>
  <si>
    <t>Cellier gouverneur</t>
  </si>
  <si>
    <t>Cellier cabiote</t>
  </si>
  <si>
    <t>Chronos wine cellar suisse</t>
  </si>
  <si>
    <t>Clos 9 Vincent Zou</t>
  </si>
  <si>
    <t>coq rouge a reims</t>
  </si>
  <si>
    <t>Coya PARIS</t>
  </si>
  <si>
    <t>COYA MONACO SBM</t>
  </si>
  <si>
    <t>CROATIE</t>
  </si>
  <si>
    <t>FINE WINE DOO CROATIE</t>
  </si>
  <si>
    <t>COREE</t>
  </si>
  <si>
    <t>ESTONIE ET SUEDE</t>
  </si>
  <si>
    <t>Custom Estonie + SUEDE</t>
  </si>
  <si>
    <t>ESPAGNE</t>
  </si>
  <si>
    <t>DISTRIBUDORA DE PRIMERAS</t>
  </si>
  <si>
    <t>PREND PAS LES 23</t>
  </si>
  <si>
    <t>AUTRICHE</t>
  </si>
  <si>
    <t>Dollerer Autriche</t>
  </si>
  <si>
    <t>Dollerer Autriche EN CP</t>
  </si>
  <si>
    <t>Enotecca Pinchiorri</t>
  </si>
  <si>
    <t>Espagne</t>
  </si>
  <si>
    <t>ESPAGNOL Mohamed wine guy</t>
  </si>
  <si>
    <t>Evidence hotel restaurant</t>
  </si>
  <si>
    <t>FICOFI</t>
  </si>
  <si>
    <t>CANADA</t>
  </si>
  <si>
    <t>GAMBIT</t>
  </si>
  <si>
    <t>Garafalo DOLMCIUM</t>
  </si>
  <si>
    <t>GB</t>
  </si>
  <si>
    <t>GB ABS POUR STOCK</t>
  </si>
  <si>
    <t>GB Armit</t>
  </si>
  <si>
    <t>GB Assemblage</t>
  </si>
  <si>
    <t>individuels</t>
  </si>
  <si>
    <t>GB Bancroft</t>
  </si>
  <si>
    <t>GB Berry BROS</t>
  </si>
  <si>
    <t>GB Bon Cœur</t>
  </si>
  <si>
    <t>GB Colombier</t>
  </si>
  <si>
    <t>GB CRU WORLD</t>
  </si>
  <si>
    <t>GB Farthinghoe</t>
  </si>
  <si>
    <t>GB Goedhuis</t>
  </si>
  <si>
    <t>GB Hedonism</t>
  </si>
  <si>
    <t>GB Howard Bilton</t>
  </si>
  <si>
    <t>GB Laytons</t>
  </si>
  <si>
    <t>GB Loki</t>
  </si>
  <si>
    <t>GB Nickolls and Perks</t>
  </si>
  <si>
    <t>GB Noble Rot</t>
  </si>
  <si>
    <t>GB Orbit</t>
  </si>
  <si>
    <t>GB Sheldons</t>
  </si>
  <si>
    <t>GB The wine Company</t>
  </si>
  <si>
    <t>Grand vin Taiwan</t>
  </si>
  <si>
    <t>Grands bourgognes</t>
  </si>
  <si>
    <t>Allemagne</t>
  </si>
  <si>
    <t>Grubis</t>
  </si>
  <si>
    <t>Hotel des bains</t>
  </si>
  <si>
    <t>INATENDU RESTO</t>
  </si>
  <si>
    <t>INDONESIE</t>
  </si>
  <si>
    <t>PT ASKA INDONESIE</t>
  </si>
  <si>
    <t>JAPON</t>
  </si>
  <si>
    <t>JAPON RAFFINE Via MasaEN CP</t>
  </si>
  <si>
    <t>JOSE BASCUNANA ROUGE A LEVRE</t>
  </si>
  <si>
    <t>Mexique</t>
  </si>
  <si>
    <t>Laurent Millot</t>
  </si>
  <si>
    <t>Le Clos Meursault</t>
  </si>
  <si>
    <t>Le Goût du vin</t>
  </si>
  <si>
    <t>Les années vins caviste paris 5</t>
  </si>
  <si>
    <t>Les decanteurs LCC Degustation morales</t>
  </si>
  <si>
    <t>LCBO</t>
  </si>
  <si>
    <t>Liberty</t>
  </si>
  <si>
    <t>LUTETIA</t>
  </si>
  <si>
    <t>Magnum</t>
  </si>
  <si>
    <t>Markus Nauer</t>
  </si>
  <si>
    <t>Mary's Market</t>
  </si>
  <si>
    <t xml:space="preserve">Mas Eydins ** </t>
  </si>
  <si>
    <t>MALTE</t>
  </si>
  <si>
    <t>Michael Tabone Malte</t>
  </si>
  <si>
    <t>Mikondor</t>
  </si>
  <si>
    <t>MALAISIE</t>
  </si>
  <si>
    <t>Millesima</t>
  </si>
  <si>
    <t>Millesime coree</t>
  </si>
  <si>
    <t>Milesime en CP</t>
  </si>
  <si>
    <t>Mon grand cru francais</t>
  </si>
  <si>
    <t>Must wine aymeric le page</t>
  </si>
  <si>
    <t>Irlande</t>
  </si>
  <si>
    <t>Neo Cave (avec Evidence/ Vosge)</t>
  </si>
  <si>
    <t>NOBLE WINE</t>
  </si>
  <si>
    <t>Objectif vin caviste</t>
  </si>
  <si>
    <t>CHYPRE</t>
  </si>
  <si>
    <t>OENOFOEROS CHYPRE</t>
  </si>
  <si>
    <t>Att enlevement 2022</t>
  </si>
  <si>
    <t>Oenophil</t>
  </si>
  <si>
    <t>HK</t>
  </si>
  <si>
    <t>One red dot</t>
  </si>
  <si>
    <t>PASSERELLE RESTO</t>
  </si>
  <si>
    <t>Pavillon bleu</t>
  </si>
  <si>
    <t>NOUVELLE ZELANDE</t>
  </si>
  <si>
    <t>Peter Maude</t>
  </si>
  <si>
    <t>DK</t>
  </si>
  <si>
    <t>Philipson</t>
  </si>
  <si>
    <t>M.Perrin</t>
  </si>
  <si>
    <t>Pion</t>
  </si>
  <si>
    <t xml:space="preserve">PION AUBERGE du jeu de Paume </t>
  </si>
  <si>
    <t>Voir millésime ancien</t>
  </si>
  <si>
    <t>J.Arbrun</t>
  </si>
  <si>
    <t>PION AYAME</t>
  </si>
  <si>
    <t>PION 12 Bouteilles</t>
  </si>
  <si>
    <t>F.Lucke</t>
  </si>
  <si>
    <t>PION ALTO</t>
  </si>
  <si>
    <t>S.Jegoux</t>
  </si>
  <si>
    <t>PION Ami Louis</t>
  </si>
  <si>
    <t>Pion aux caves montaignes</t>
  </si>
  <si>
    <t>Dernier Millésime 2020</t>
  </si>
  <si>
    <t>PION BON GEORGES</t>
  </si>
  <si>
    <t>PION Boris wine shop</t>
  </si>
  <si>
    <t>Dernière cmde 2021</t>
  </si>
  <si>
    <t>PION Bratschal Manala</t>
  </si>
  <si>
    <t>Annulation de la cmde 2022</t>
  </si>
  <si>
    <t>Pion cavavin Cannes</t>
  </si>
  <si>
    <t>Pion cave d'avray</t>
  </si>
  <si>
    <t>PION Cave de Sophie</t>
  </si>
  <si>
    <t>PION CAVE DU GOLFE DE ST TROPEZ</t>
  </si>
  <si>
    <t xml:space="preserve">1 Cmde difficile à régler </t>
  </si>
  <si>
    <t>PION Cave Rive Gauche</t>
  </si>
  <si>
    <t>PION Château de la messardiere</t>
  </si>
  <si>
    <t>PION Château de la Chèvre d'Or</t>
  </si>
  <si>
    <t>PION CHÂTEAU ST MARTIN</t>
  </si>
  <si>
    <t>PION CHINE</t>
  </si>
  <si>
    <t>BHOUTAN</t>
  </si>
  <si>
    <t>PION BHOUTAN</t>
  </si>
  <si>
    <t>Pion Climat Univerre</t>
  </si>
  <si>
    <t>Annulation de la cmde 2021</t>
  </si>
  <si>
    <t>Pion Clos des Millesimes</t>
  </si>
  <si>
    <t>PION DIVINEA Shop mon Vigneron</t>
  </si>
  <si>
    <t>PION eau de vie</t>
  </si>
  <si>
    <t>Pion Ets Martin</t>
  </si>
  <si>
    <t>Pion Filips</t>
  </si>
  <si>
    <t>Att retour cplmt</t>
  </si>
  <si>
    <t>Pion GAIA</t>
  </si>
  <si>
    <t>Pion GAMA RH Brasserie 1925</t>
  </si>
  <si>
    <t>Pion Glouphile</t>
  </si>
  <si>
    <t>PION  Helen restaurant</t>
  </si>
  <si>
    <t>Pion Idealwine</t>
  </si>
  <si>
    <t>Pion Jan</t>
  </si>
  <si>
    <t>Pion Keisuke matsushima</t>
  </si>
  <si>
    <t>PION Khristiens</t>
  </si>
  <si>
    <t>Pion la reserve de ramatuelle</t>
  </si>
  <si>
    <t>Pion Laperouse</t>
  </si>
  <si>
    <t>Pion La Grange A vin</t>
  </si>
  <si>
    <t>Pion La Grande Cave St Emilion</t>
  </si>
  <si>
    <t>PION LILY OF THE VALLEY</t>
  </si>
  <si>
    <t>Pion Maison Gabin</t>
  </si>
  <si>
    <t>PION MARTINEZ</t>
  </si>
  <si>
    <t>PION MARCHAND DE SOIF</t>
  </si>
  <si>
    <t>PION NEGRESCO</t>
  </si>
  <si>
    <t>PION MERCURIUM</t>
  </si>
  <si>
    <t>Annulation de la cmde 2022 - Reparti sur l'ami louis</t>
  </si>
  <si>
    <t>Pion Nomicos</t>
  </si>
  <si>
    <t>PION Plaisir vin Bertossi</t>
  </si>
  <si>
    <t>PION PRESTIGE CELLAR</t>
  </si>
  <si>
    <t>PION SCT Le Café</t>
  </si>
  <si>
    <t>PION ST JAMES</t>
  </si>
  <si>
    <t>PION STARS AND BARS</t>
  </si>
  <si>
    <t>PION TABLE MEDITERRANEE</t>
  </si>
  <si>
    <t>1 Cmde difficile à régler pas de 2022</t>
  </si>
  <si>
    <t>Ponti</t>
  </si>
  <si>
    <t>PORTUGAL</t>
  </si>
  <si>
    <t>POP AND TASTE</t>
  </si>
  <si>
    <t>Pré aux clercs</t>
  </si>
  <si>
    <t>PUSSET DU VIN ET DES COPAINS</t>
  </si>
  <si>
    <t>A REFLECHIR SI GARDE OU CHANGE</t>
  </si>
  <si>
    <t>DANEMARK</t>
  </si>
  <si>
    <t>RARE WINE GROUP DK</t>
  </si>
  <si>
    <t>RATN</t>
  </si>
  <si>
    <t>Redstorm Bulgarie</t>
  </si>
  <si>
    <t>Republic tcheque jan</t>
  </si>
  <si>
    <t>Resto Mont fuans Guillet</t>
  </si>
  <si>
    <t>Att retour cmde 2022</t>
  </si>
  <si>
    <t>Resto pierre et clement</t>
  </si>
  <si>
    <t>Royal Champagne Reims Marques</t>
  </si>
  <si>
    <t>Ruby Red en CP</t>
  </si>
  <si>
    <t>Ruby Red</t>
  </si>
  <si>
    <t>AFRIQUE DU SUD</t>
  </si>
  <si>
    <t>RUEDA AFRIQUE SUD</t>
  </si>
  <si>
    <t>RUSSIE</t>
  </si>
  <si>
    <t>RUSSIE ANTON en CP</t>
  </si>
  <si>
    <t>RUSSIE ANTON</t>
  </si>
  <si>
    <t>SAVDVF CHINE</t>
  </si>
  <si>
    <t>SAVDVF JAPON</t>
  </si>
  <si>
    <t>SEREINEMENT VIN</t>
  </si>
  <si>
    <t>Steines</t>
  </si>
  <si>
    <t>THAILANDE</t>
  </si>
  <si>
    <t>THIEBAULT PÈRE ET FILS</t>
  </si>
  <si>
    <t>UKRAINE</t>
  </si>
  <si>
    <t>TL PLUS</t>
  </si>
  <si>
    <t>BERMUDES</t>
  </si>
  <si>
    <t>Two rocks</t>
  </si>
  <si>
    <t>AUSTRALIE</t>
  </si>
  <si>
    <t>United cellar</t>
  </si>
  <si>
    <t>USA</t>
  </si>
  <si>
    <t xml:space="preserve">USA  BANVILLE EN CP </t>
  </si>
  <si>
    <t>PAS ALLOC 2023</t>
  </si>
  <si>
    <t>USA  BANVILLE EN AF</t>
  </si>
  <si>
    <t>PAS ALLOC 2024</t>
  </si>
  <si>
    <t>USA ACE en CP</t>
  </si>
  <si>
    <t>USA CARDEL</t>
  </si>
  <si>
    <t>USA PALOMAR ARIZONA</t>
  </si>
  <si>
    <t>USA PALOMAR MINNESOTTA</t>
  </si>
  <si>
    <t>USA PALOMAR TEXAS VICTORY</t>
  </si>
  <si>
    <t>USA FLATS LITTLE WINE GUY</t>
  </si>
  <si>
    <t>USA FLATS EN CP</t>
  </si>
  <si>
    <t>USA H WINES EN CP</t>
  </si>
  <si>
    <t xml:space="preserve">USA H WINES </t>
  </si>
  <si>
    <t>INTEGRITY</t>
  </si>
  <si>
    <t>USA MS Walker</t>
  </si>
  <si>
    <t>USA Premier beverage</t>
  </si>
  <si>
    <t>USA The Source Ted Vance</t>
  </si>
  <si>
    <t>USA VIN SAUVAGE En CP</t>
  </si>
  <si>
    <t>USA VIN SAUVAGE (sort de FP)</t>
  </si>
  <si>
    <t>USA Winegems EN AF (sort de FP)</t>
  </si>
  <si>
    <t>USA Winegems EN CP PIERRECLOS</t>
  </si>
  <si>
    <t>FINLANDE</t>
  </si>
  <si>
    <t>VIGNERON FINLANDE AFG</t>
  </si>
  <si>
    <t>PRENDS PAS 2023</t>
  </si>
  <si>
    <t>Vildmedvin DK en CP</t>
  </si>
  <si>
    <t>Vinokim</t>
  </si>
  <si>
    <t>Vinoluptas laurent Bouard (2 caves dpt 42 et 43)</t>
  </si>
  <si>
    <t>Vins+vins</t>
  </si>
  <si>
    <t>VINHVIN</t>
  </si>
  <si>
    <t>Wine and waters Berlin</t>
  </si>
  <si>
    <t>Wine Buff en CP</t>
  </si>
  <si>
    <t>Wine Buff</t>
  </si>
  <si>
    <t>Wein online Koln Rewe Allemagne</t>
  </si>
  <si>
    <t>MONGOLIE</t>
  </si>
  <si>
    <t>WINE CLIMAT Collins trading</t>
  </si>
  <si>
    <t>ESCROC A VIRER</t>
  </si>
  <si>
    <t>SINGAPOUR</t>
  </si>
  <si>
    <t>Winex</t>
  </si>
  <si>
    <t>Xavier menaige proPasion millesime</t>
  </si>
  <si>
    <t>VIETNAM</t>
  </si>
  <si>
    <t>VIETNAM FOREIGN TRADE</t>
  </si>
  <si>
    <t>Parti FR</t>
  </si>
  <si>
    <t>Bastien Guewen</t>
  </si>
  <si>
    <t>Charlene</t>
  </si>
  <si>
    <t>Catherine et sylvain Bissey Enercobat</t>
  </si>
  <si>
    <t>ACIPAR/ AUDOUZE</t>
  </si>
  <si>
    <t>Baissas fils</t>
  </si>
  <si>
    <t>Braga</t>
  </si>
  <si>
    <t>Caron jean pierre</t>
  </si>
  <si>
    <t>CARRE ANTOINE</t>
  </si>
  <si>
    <t>Chaumet etienne</t>
  </si>
  <si>
    <t>DE BO</t>
  </si>
  <si>
    <t>Bertin</t>
  </si>
  <si>
    <t>Fabregoule</t>
  </si>
  <si>
    <t>Falvo</t>
  </si>
  <si>
    <t>Fritz Denis</t>
  </si>
  <si>
    <t>GARCIN</t>
  </si>
  <si>
    <t>gauthier</t>
  </si>
  <si>
    <t>Gavaland Jacques</t>
  </si>
  <si>
    <t>Parti GB</t>
  </si>
  <si>
    <t>Gash</t>
  </si>
  <si>
    <t>Parti BE</t>
  </si>
  <si>
    <t>Geukens Antoine - Belgique</t>
  </si>
  <si>
    <t>Gouzil Gilles</t>
  </si>
  <si>
    <t>Jallabert</t>
  </si>
  <si>
    <t>Joly Geoffroy (ami mathias)</t>
  </si>
  <si>
    <t>Gontharet Christophe</t>
  </si>
  <si>
    <t>Hemmert Jeremie</t>
  </si>
  <si>
    <t>Parti DE</t>
  </si>
  <si>
    <t>Husted Thomas - Allemagne</t>
  </si>
  <si>
    <t>Kalukuta Pitshi - Belgique</t>
  </si>
  <si>
    <t>KIRKLAND BEN - USA</t>
  </si>
  <si>
    <t xml:space="preserve">Parti FR </t>
  </si>
  <si>
    <t>LETREGUILLY Hervé</t>
  </si>
  <si>
    <t>LEONE Pascal</t>
  </si>
  <si>
    <t>MARTIN EASTERMAN</t>
  </si>
  <si>
    <t>Matrot Adele échange</t>
  </si>
  <si>
    <t>MILLAND</t>
  </si>
  <si>
    <t>Miroshnichenko Andrey</t>
  </si>
  <si>
    <t>Olivier Jean Jacques</t>
  </si>
  <si>
    <t>Nicolas Jerome</t>
  </si>
  <si>
    <t>Onetto+ BOIROUX + SCHLOTFELDT</t>
  </si>
  <si>
    <t>Ostapiak Arnaud</t>
  </si>
  <si>
    <t>PATRICK VINCENT</t>
  </si>
  <si>
    <t>Pierre nicolas Ferrand</t>
  </si>
  <si>
    <t>Piccon Patrice</t>
  </si>
  <si>
    <t>POLGE Thierry</t>
  </si>
  <si>
    <t>Rabet Pierre Antoine</t>
  </si>
  <si>
    <t>Rathsack Andrea - Monaco</t>
  </si>
  <si>
    <t>RENE PIERRE</t>
  </si>
  <si>
    <t xml:space="preserve">Rilinger Hans </t>
  </si>
  <si>
    <t>RIMBERT</t>
  </si>
  <si>
    <t>Rocheteau bruno</t>
  </si>
  <si>
    <t>Scheiner Philip</t>
  </si>
  <si>
    <t>Sorin Ludovic</t>
  </si>
  <si>
    <t>Thominet Morgane</t>
  </si>
  <si>
    <t>Tousch jonathan</t>
  </si>
  <si>
    <t>WALTHER Thierry</t>
  </si>
  <si>
    <t>Yury</t>
  </si>
  <si>
    <t xml:space="preserve">L'Huillier </t>
  </si>
  <si>
    <t>CLIENTS</t>
  </si>
  <si>
    <t>PION ALLOC GLOBALE M. PERRIN</t>
  </si>
  <si>
    <t xml:space="preserve">Cmde NON réglée - annulation </t>
  </si>
  <si>
    <t>LE 228 - TOURNUS BAR A VIN</t>
  </si>
  <si>
    <t>ANNULATION</t>
  </si>
  <si>
    <t>REDRESSEMENT</t>
  </si>
  <si>
    <t>2022 pas enlevé doit revenir vers nous</t>
  </si>
  <si>
    <t>Blend Wine sur FP</t>
  </si>
  <si>
    <t>BRIGITTE BELON PREUVE PAR VIN /FP</t>
  </si>
  <si>
    <t>P 8000€</t>
  </si>
  <si>
    <t>L 10000€</t>
  </si>
  <si>
    <t>MONTANT HT</t>
  </si>
  <si>
    <t>V</t>
  </si>
  <si>
    <t>ATT 2022</t>
  </si>
  <si>
    <t>Millésime de décalage 2023 à proposer en fin 2025</t>
  </si>
  <si>
    <t>ND</t>
  </si>
  <si>
    <t>ANNUL</t>
  </si>
  <si>
    <r>
      <t xml:space="preserve">FCS </t>
    </r>
    <r>
      <rPr>
        <sz val="11"/>
        <color rgb="FFFF0000"/>
        <rFont val="Aptos Narrow"/>
        <family val="2"/>
      </rPr>
      <t>Fenixe</t>
    </r>
  </si>
  <si>
    <t>P 5000€</t>
  </si>
  <si>
    <t>ATT RETOUR</t>
  </si>
  <si>
    <t>P 34000€</t>
  </si>
  <si>
    <t>P 6000€</t>
  </si>
  <si>
    <t xml:space="preserve">VINIWINE </t>
  </si>
  <si>
    <t>Pion Grand Cru Paris</t>
  </si>
  <si>
    <t>Cave de l'épicurien Revend sur internet</t>
  </si>
  <si>
    <t>PION Le Gabriel</t>
  </si>
  <si>
    <t>PION Hotel Haaitza</t>
  </si>
  <si>
    <t xml:space="preserve">Le Verbois </t>
  </si>
  <si>
    <t>A FAIRE</t>
  </si>
  <si>
    <t>!!! Revente internet</t>
  </si>
  <si>
    <t>Lettonie</t>
  </si>
  <si>
    <r>
      <t xml:space="preserve">GB BURGUNDY WINE CLUB </t>
    </r>
    <r>
      <rPr>
        <sz val="11"/>
        <color rgb="FF00B0F0"/>
        <rFont val="Aptos Narrow"/>
        <family val="2"/>
      </rPr>
      <t>SUR FP</t>
    </r>
  </si>
  <si>
    <r>
      <t xml:space="preserve">Haoxin chine (Wan lutetia) </t>
    </r>
    <r>
      <rPr>
        <sz val="11"/>
        <color rgb="FF00B0F0"/>
        <rFont val="Aptos Narrow"/>
        <family val="2"/>
      </rPr>
      <t>SUR FP</t>
    </r>
  </si>
  <si>
    <r>
      <t xml:space="preserve">CHINA WINE PLAYER </t>
    </r>
    <r>
      <rPr>
        <sz val="11"/>
        <color rgb="FF00B0F0"/>
        <rFont val="Aptos Narrow"/>
        <family val="2"/>
      </rPr>
      <t>SUR FP</t>
    </r>
  </si>
  <si>
    <r>
      <t xml:space="preserve">Aussino Overland  </t>
    </r>
    <r>
      <rPr>
        <b/>
        <sz val="11"/>
        <color rgb="FFFFC000"/>
        <rFont val="Aptos Narrow"/>
        <family val="2"/>
      </rPr>
      <t>SUR CP</t>
    </r>
  </si>
  <si>
    <r>
      <t xml:space="preserve">Galileo </t>
    </r>
    <r>
      <rPr>
        <sz val="11"/>
        <color rgb="FF00B0F0"/>
        <rFont val="Aptos Narrow"/>
        <family val="2"/>
      </rPr>
      <t>SUR FP</t>
    </r>
  </si>
  <si>
    <r>
      <t xml:space="preserve">GB Fine + rare </t>
    </r>
    <r>
      <rPr>
        <sz val="11"/>
        <color rgb="FF00B0F0"/>
        <rFont val="Arial"/>
        <family val="2"/>
      </rPr>
      <t>SUR FP</t>
    </r>
  </si>
  <si>
    <r>
      <t xml:space="preserve">Bouquet watson </t>
    </r>
    <r>
      <rPr>
        <sz val="11"/>
        <color rgb="FF00B0F0"/>
        <rFont val="Aptos Narrow"/>
        <family val="2"/>
      </rPr>
      <t>SUR FP</t>
    </r>
  </si>
  <si>
    <r>
      <t>Tatchaphol</t>
    </r>
    <r>
      <rPr>
        <b/>
        <sz val="11"/>
        <color rgb="FFFFC000"/>
        <rFont val="Aptos Narrow"/>
        <family val="2"/>
      </rPr>
      <t xml:space="preserve"> SUR CP</t>
    </r>
  </si>
  <si>
    <r>
      <t xml:space="preserve">Cave terroir  </t>
    </r>
    <r>
      <rPr>
        <b/>
        <sz val="11"/>
        <color rgb="FFFFC000"/>
        <rFont val="Aptos Narrow"/>
        <family val="2"/>
      </rPr>
      <t>SUR CP</t>
    </r>
  </si>
  <si>
    <t>SIA WINE CLUB</t>
  </si>
  <si>
    <r>
      <t xml:space="preserve">Simple </t>
    </r>
    <r>
      <rPr>
        <sz val="11"/>
        <color rgb="FF00B0F0"/>
        <rFont val="Aptos Narrow"/>
        <family val="2"/>
      </rPr>
      <t>SUR FP</t>
    </r>
  </si>
  <si>
    <t>GB GRAYFORD</t>
  </si>
  <si>
    <r>
      <t xml:space="preserve">Crystal </t>
    </r>
    <r>
      <rPr>
        <b/>
        <sz val="11"/>
        <color rgb="FFFFC000"/>
        <rFont val="Aptos Narrow"/>
        <family val="2"/>
      </rPr>
      <t>SUR CP</t>
    </r>
  </si>
  <si>
    <t>NEILL AND CO</t>
  </si>
  <si>
    <r>
      <t xml:space="preserve">ZM Fine Wine </t>
    </r>
    <r>
      <rPr>
        <b/>
        <sz val="11"/>
        <color rgb="FFFFC000"/>
        <rFont val="Aptos Narrow"/>
        <family val="2"/>
      </rPr>
      <t>SUR CP</t>
    </r>
  </si>
  <si>
    <r>
      <t xml:space="preserve">Fine and Rare TW </t>
    </r>
    <r>
      <rPr>
        <b/>
        <sz val="11"/>
        <color rgb="FFFFC000"/>
        <rFont val="Aptos Narrow"/>
        <family val="2"/>
      </rPr>
      <t>SUR CP</t>
    </r>
  </si>
  <si>
    <r>
      <t>Wine nirvana</t>
    </r>
    <r>
      <rPr>
        <sz val="11"/>
        <color rgb="FF00B0F0"/>
        <rFont val="Aptos Narrow"/>
        <family val="2"/>
      </rPr>
      <t xml:space="preserve"> SUR FP</t>
    </r>
  </si>
  <si>
    <r>
      <t xml:space="preserve">Milawa </t>
    </r>
    <r>
      <rPr>
        <sz val="11"/>
        <color rgb="FF00B0F0"/>
        <rFont val="Aptos Narrow"/>
        <family val="2"/>
      </rPr>
      <t>SUR FP</t>
    </r>
  </si>
  <si>
    <t>L 50 000</t>
  </si>
  <si>
    <r>
      <t xml:space="preserve">V </t>
    </r>
    <r>
      <rPr>
        <sz val="11"/>
        <color theme="1"/>
        <rFont val="Aptos Narrow"/>
        <family val="2"/>
        <scheme val="minor"/>
      </rPr>
      <t xml:space="preserve">+ </t>
    </r>
    <r>
      <rPr>
        <b/>
        <sz val="11"/>
        <color rgb="FFFFC000"/>
        <rFont val="Aptos Narrow"/>
        <family val="2"/>
        <scheme val="minor"/>
      </rPr>
      <t>D</t>
    </r>
  </si>
  <si>
    <t>L 25 000</t>
  </si>
  <si>
    <t>L 22 000</t>
  </si>
  <si>
    <t>L 15 000</t>
  </si>
  <si>
    <t>L 100 000</t>
  </si>
  <si>
    <t>L 10 000</t>
  </si>
  <si>
    <t>GIEPAC DOM+FP</t>
  </si>
  <si>
    <r>
      <rPr>
        <b/>
        <sz val="11"/>
        <color rgb="FF00B050"/>
        <rFont val="Aptos Narrow"/>
        <family val="2"/>
        <scheme val="minor"/>
      </rPr>
      <t>V</t>
    </r>
    <r>
      <rPr>
        <sz val="11"/>
        <color theme="1"/>
        <rFont val="Aptos Narrow"/>
        <family val="2"/>
        <scheme val="minor"/>
      </rPr>
      <t xml:space="preserve"> + </t>
    </r>
    <r>
      <rPr>
        <b/>
        <sz val="11"/>
        <color rgb="FFFFC000"/>
        <rFont val="Aptos Narrow"/>
        <family val="2"/>
        <scheme val="minor"/>
      </rPr>
      <t>D</t>
    </r>
  </si>
  <si>
    <t>40 000 ?</t>
  </si>
  <si>
    <t>Payé</t>
  </si>
  <si>
    <t xml:space="preserve">34 000? </t>
  </si>
  <si>
    <t>28 000?</t>
  </si>
  <si>
    <t>M.Demier</t>
  </si>
  <si>
    <t>Pion Le Gallia</t>
  </si>
  <si>
    <t>GRAND K / PTIT CANON</t>
  </si>
  <si>
    <t>Pion L'ours</t>
  </si>
  <si>
    <t>La Simplicité (Nevers)</t>
  </si>
  <si>
    <t>Paiement 1er sept</t>
  </si>
  <si>
    <t xml:space="preserve">ND </t>
  </si>
  <si>
    <t>L 15000€</t>
  </si>
  <si>
    <t>Annulation 22 - Rachat 31/01/2025</t>
  </si>
  <si>
    <t>CF 15/03/2025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</si>
</sst>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5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sz val="11"/>
      <color rgb="FFE69138"/>
      <name val="Arial"/>
      <family val="2"/>
    </font>
    <font>
      <sz val="11"/>
      <color rgb="FF45B0E1"/>
      <name val="Arial"/>
      <family val="2"/>
    </font>
    <font>
      <sz val="11"/>
      <color rgb="FF45B0E1"/>
      <name val="Arial"/>
      <family val="2"/>
    </font>
    <font>
      <strike/>
      <sz val="11"/>
      <color theme="1"/>
      <name val="Aptos Narrow"/>
      <family val="2"/>
    </font>
    <font>
      <sz val="11"/>
      <color rgb="FFFF0000"/>
      <name val="Aptos Narrow"/>
      <family val="2"/>
    </font>
    <font>
      <b/>
      <sz val="11"/>
      <color theme="9"/>
      <name val="Aptos Narrow"/>
      <family val="2"/>
    </font>
    <font>
      <b/>
      <sz val="11"/>
      <color rgb="FF93C47D"/>
      <name val="Arial"/>
      <family val="2"/>
    </font>
    <font>
      <b/>
      <sz val="11"/>
      <color rgb="FF93C47D"/>
      <name val="Aptos Narrow"/>
      <family val="2"/>
    </font>
    <font>
      <b/>
      <sz val="11"/>
      <color rgb="FFE97132"/>
      <name val="Aptos Narrow"/>
      <family val="2"/>
    </font>
    <font>
      <b/>
      <sz val="11"/>
      <color rgb="FF0070C0"/>
      <name val="Aptos Narrow"/>
      <family val="2"/>
    </font>
    <font>
      <b/>
      <sz val="11"/>
      <color rgb="FFE97132"/>
      <name val="Arial"/>
      <family val="2"/>
    </font>
    <font>
      <b/>
      <sz val="11"/>
      <color rgb="FF0070C0"/>
      <name val="Arial"/>
      <family val="2"/>
    </font>
    <font>
      <b/>
      <strike/>
      <sz val="11"/>
      <color rgb="FF0070C0"/>
      <name val="Aptos Narrow"/>
      <family val="2"/>
    </font>
    <font>
      <strike/>
      <sz val="11"/>
      <color theme="1"/>
      <name val="Arial"/>
      <family val="2"/>
    </font>
    <font>
      <sz val="11"/>
      <color rgb="FFFF0000"/>
      <name val="Arial"/>
      <family val="2"/>
    </font>
    <font>
      <b/>
      <strike/>
      <sz val="11"/>
      <color theme="1"/>
      <name val="Aptos Narrow"/>
      <family val="2"/>
    </font>
    <font>
      <strike/>
      <sz val="11"/>
      <color rgb="FFFF0000"/>
      <name val="Aptos Narrow"/>
      <family val="2"/>
    </font>
    <font>
      <b/>
      <sz val="11"/>
      <color theme="5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  <font>
      <b/>
      <sz val="11"/>
      <color rgb="FFFF0000"/>
      <name val="Arial"/>
      <family val="2"/>
    </font>
    <font>
      <b/>
      <sz val="11"/>
      <color rgb="FFE97132"/>
      <name val="Aptos Narrow"/>
      <family val="2"/>
    </font>
    <font>
      <b/>
      <strike/>
      <sz val="11"/>
      <color theme="1"/>
      <name val="Arial"/>
      <family val="2"/>
    </font>
    <font>
      <b/>
      <strike/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rial"/>
      <family val="2"/>
    </font>
    <font>
      <sz val="11"/>
      <color rgb="FFFF0000"/>
      <name val="Aptos Narrow"/>
      <family val="2"/>
    </font>
    <font>
      <sz val="11"/>
      <color theme="1" tint="4.9989318521683403E-2"/>
      <name val="Aptos Narrow"/>
      <family val="2"/>
    </font>
    <font>
      <sz val="11"/>
      <color theme="3"/>
      <name val="Aptos Narrow"/>
      <family val="2"/>
    </font>
    <font>
      <sz val="11"/>
      <color rgb="FF45B0E1"/>
      <name val="Arial"/>
      <family val="2"/>
    </font>
    <font>
      <sz val="11"/>
      <color theme="4" tint="0.39997558519241921"/>
      <name val="Aptos Narrow"/>
      <family val="2"/>
    </font>
    <font>
      <b/>
      <sz val="11"/>
      <color rgb="FF00B050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1"/>
      <color rgb="FF121617"/>
      <name val="__Montserrat_574c9c"/>
    </font>
    <font>
      <b/>
      <strike/>
      <sz val="11"/>
      <color rgb="FF0070C0"/>
      <name val="Aptos Narrow"/>
      <family val="2"/>
    </font>
    <font>
      <b/>
      <sz val="11"/>
      <color rgb="FF0070C0"/>
      <name val="Arial"/>
      <family val="2"/>
    </font>
    <font>
      <strike/>
      <sz val="11"/>
      <color rgb="FFFF0000"/>
      <name val="Aptos Narrow"/>
      <family val="2"/>
    </font>
    <font>
      <strike/>
      <sz val="11"/>
      <color rgb="FFFF0000"/>
      <name val="Arial"/>
      <family val="2"/>
    </font>
    <font>
      <b/>
      <sz val="11"/>
      <color rgb="FF0070C0"/>
      <name val="Aptos Narrow"/>
      <family val="2"/>
    </font>
    <font>
      <b/>
      <sz val="11"/>
      <color theme="9"/>
      <name val="Aptos Narrow"/>
      <family val="2"/>
    </font>
    <font>
      <sz val="11"/>
      <color rgb="FF00B0F0"/>
      <name val="Aptos Narrow"/>
      <family val="2"/>
    </font>
    <font>
      <b/>
      <sz val="11"/>
      <color rgb="FFFFC000"/>
      <name val="Aptos Narrow"/>
      <family val="2"/>
    </font>
    <font>
      <sz val="11"/>
      <color rgb="FF00B0F0"/>
      <name val="Arial"/>
      <family val="2"/>
    </font>
    <font>
      <b/>
      <sz val="11"/>
      <color rgb="FF93C47D"/>
      <name val="Arial"/>
      <family val="2"/>
    </font>
    <font>
      <b/>
      <sz val="11"/>
      <color rgb="FF93C47D"/>
      <name val="Aptos Narrow"/>
      <family val="2"/>
    </font>
    <font>
      <b/>
      <sz val="11"/>
      <color rgb="FFFFC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45B0E1"/>
        <bgColor rgb="FF45B0E1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49EDD"/>
        <bgColor rgb="FFE49EDD"/>
      </patternFill>
    </fill>
    <fill>
      <patternFill patternType="solid">
        <fgColor rgb="FF00FFFF"/>
        <bgColor rgb="FF00FFFF"/>
      </patternFill>
    </fill>
    <fill>
      <patternFill patternType="solid">
        <fgColor rgb="FFFFD966"/>
        <bgColor rgb="FFFFD966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7" fillId="0" borderId="0" xfId="0" applyFont="1"/>
    <xf numFmtId="0" fontId="8" fillId="0" borderId="1" xfId="0" applyFont="1" applyBorder="1"/>
    <xf numFmtId="0" fontId="9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9" fillId="0" borderId="0" xfId="0" applyFont="1"/>
    <xf numFmtId="0" fontId="12" fillId="0" borderId="0" xfId="0" applyFont="1"/>
    <xf numFmtId="0" fontId="13" fillId="0" borderId="2" xfId="0" applyFont="1" applyBorder="1"/>
    <xf numFmtId="0" fontId="14" fillId="0" borderId="0" xfId="0" applyFont="1"/>
    <xf numFmtId="0" fontId="8" fillId="0" borderId="4" xfId="0" applyFont="1" applyBorder="1"/>
    <xf numFmtId="0" fontId="15" fillId="0" borderId="0" xfId="0" applyFont="1"/>
    <xf numFmtId="0" fontId="16" fillId="0" borderId="0" xfId="0" applyFont="1"/>
    <xf numFmtId="0" fontId="25" fillId="0" borderId="2" xfId="0" applyFont="1" applyBorder="1"/>
    <xf numFmtId="0" fontId="14" fillId="0" borderId="4" xfId="0" applyFont="1" applyBorder="1"/>
    <xf numFmtId="0" fontId="19" fillId="0" borderId="3" xfId="0" applyFont="1" applyBorder="1"/>
    <xf numFmtId="0" fontId="32" fillId="0" borderId="2" xfId="0" applyFont="1" applyBorder="1"/>
    <xf numFmtId="0" fontId="32" fillId="11" borderId="2" xfId="0" applyFont="1" applyFill="1" applyBorder="1"/>
    <xf numFmtId="0" fontId="0" fillId="0" borderId="6" xfId="0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6" fillId="0" borderId="0" xfId="0" applyFont="1"/>
    <xf numFmtId="0" fontId="33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/>
    <xf numFmtId="0" fontId="36" fillId="0" borderId="6" xfId="0" applyFont="1" applyBorder="1" applyAlignment="1">
      <alignment horizontal="center" vertical="center"/>
    </xf>
    <xf numFmtId="0" fontId="8" fillId="2" borderId="6" xfId="0" applyFont="1" applyFill="1" applyBorder="1"/>
    <xf numFmtId="0" fontId="8" fillId="3" borderId="6" xfId="0" applyFont="1" applyFill="1" applyBorder="1"/>
    <xf numFmtId="0" fontId="9" fillId="0" borderId="6" xfId="0" applyFont="1" applyBorder="1"/>
    <xf numFmtId="0" fontId="10" fillId="0" borderId="6" xfId="0" applyFont="1" applyBorder="1"/>
    <xf numFmtId="0" fontId="18" fillId="0" borderId="6" xfId="0" applyFont="1" applyBorder="1"/>
    <xf numFmtId="0" fontId="37" fillId="0" borderId="6" xfId="0" applyFont="1" applyBorder="1" applyAlignment="1">
      <alignment horizontal="center" vertical="center"/>
    </xf>
    <xf numFmtId="0" fontId="29" fillId="0" borderId="6" xfId="0" applyFont="1" applyBorder="1"/>
    <xf numFmtId="0" fontId="8" fillId="9" borderId="6" xfId="0" applyFont="1" applyFill="1" applyBorder="1"/>
    <xf numFmtId="0" fontId="38" fillId="9" borderId="6" xfId="0" applyFont="1" applyFill="1" applyBorder="1" applyAlignment="1">
      <alignment horizontal="center" vertical="center"/>
    </xf>
    <xf numFmtId="0" fontId="35" fillId="0" borderId="6" xfId="0" applyFont="1" applyBorder="1"/>
    <xf numFmtId="0" fontId="40" fillId="6" borderId="6" xfId="0" applyFont="1" applyFill="1" applyBorder="1" applyAlignment="1">
      <alignment horizontal="center" vertical="center"/>
    </xf>
    <xf numFmtId="0" fontId="34" fillId="0" borderId="6" xfId="0" applyFont="1" applyBorder="1"/>
    <xf numFmtId="0" fontId="38" fillId="6" borderId="6" xfId="0" applyFont="1" applyFill="1" applyBorder="1" applyAlignment="1">
      <alignment horizontal="center" vertical="center"/>
    </xf>
    <xf numFmtId="0" fontId="28" fillId="0" borderId="6" xfId="0" applyFont="1" applyBorder="1"/>
    <xf numFmtId="0" fontId="8" fillId="10" borderId="6" xfId="0" applyFont="1" applyFill="1" applyBorder="1"/>
    <xf numFmtId="0" fontId="6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2" borderId="7" xfId="0" applyFont="1" applyFill="1" applyBorder="1"/>
    <xf numFmtId="0" fontId="10" fillId="2" borderId="7" xfId="0" applyFont="1" applyFill="1" applyBorder="1"/>
    <xf numFmtId="0" fontId="26" fillId="0" borderId="7" xfId="0" applyFont="1" applyBorder="1"/>
    <xf numFmtId="0" fontId="18" fillId="0" borderId="7" xfId="0" applyFont="1" applyBorder="1"/>
    <xf numFmtId="0" fontId="18" fillId="2" borderId="7" xfId="0" applyFont="1" applyFill="1" applyBorder="1"/>
    <xf numFmtId="0" fontId="24" fillId="0" borderId="7" xfId="0" applyFont="1" applyBorder="1"/>
    <xf numFmtId="0" fontId="19" fillId="0" borderId="7" xfId="0" applyFont="1" applyBorder="1"/>
    <xf numFmtId="0" fontId="13" fillId="0" borderId="7" xfId="0" applyFont="1" applyBorder="1"/>
    <xf numFmtId="0" fontId="8" fillId="5" borderId="7" xfId="0" applyFont="1" applyFill="1" applyBorder="1"/>
    <xf numFmtId="0" fontId="8" fillId="9" borderId="7" xfId="0" applyFont="1" applyFill="1" applyBorder="1"/>
    <xf numFmtId="0" fontId="31" fillId="0" borderId="7" xfId="0" applyFont="1" applyBorder="1"/>
    <xf numFmtId="0" fontId="35" fillId="0" borderId="7" xfId="0" applyFont="1" applyBorder="1"/>
    <xf numFmtId="0" fontId="10" fillId="0" borderId="7" xfId="0" applyFont="1" applyBorder="1"/>
    <xf numFmtId="0" fontId="17" fillId="0" borderId="7" xfId="0" applyFont="1" applyBorder="1"/>
    <xf numFmtId="0" fontId="23" fillId="0" borderId="7" xfId="0" applyFont="1" applyBorder="1"/>
    <xf numFmtId="0" fontId="24" fillId="7" borderId="7" xfId="0" applyFont="1" applyFill="1" applyBorder="1"/>
    <xf numFmtId="0" fontId="26" fillId="7" borderId="7" xfId="0" applyFont="1" applyFill="1" applyBorder="1"/>
    <xf numFmtId="0" fontId="27" fillId="7" borderId="7" xfId="0" applyFont="1" applyFill="1" applyBorder="1"/>
    <xf numFmtId="0" fontId="27" fillId="0" borderId="7" xfId="0" applyFont="1" applyBorder="1"/>
    <xf numFmtId="0" fontId="34" fillId="0" borderId="7" xfId="0" applyFont="1" applyBorder="1"/>
    <xf numFmtId="0" fontId="20" fillId="4" borderId="7" xfId="0" applyFont="1" applyFill="1" applyBorder="1"/>
    <xf numFmtId="0" fontId="20" fillId="0" borderId="7" xfId="0" applyFont="1" applyBorder="1"/>
    <xf numFmtId="0" fontId="21" fillId="0" borderId="7" xfId="0" applyFont="1" applyBorder="1"/>
    <xf numFmtId="0" fontId="22" fillId="0" borderId="7" xfId="0" applyFont="1" applyBorder="1"/>
    <xf numFmtId="0" fontId="10" fillId="8" borderId="7" xfId="0" applyFont="1" applyFill="1" applyBorder="1"/>
    <xf numFmtId="0" fontId="30" fillId="0" borderId="7" xfId="0" applyFont="1" applyBorder="1"/>
    <xf numFmtId="0" fontId="11" fillId="0" borderId="7" xfId="0" applyFont="1" applyBorder="1"/>
    <xf numFmtId="0" fontId="13" fillId="2" borderId="7" xfId="0" applyFont="1" applyFill="1" applyBorder="1"/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8" fillId="9" borderId="12" xfId="0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44" fillId="0" borderId="7" xfId="0" applyFont="1" applyBorder="1"/>
    <xf numFmtId="0" fontId="45" fillId="0" borderId="7" xfId="0" applyFont="1" applyBorder="1"/>
    <xf numFmtId="0" fontId="46" fillId="0" borderId="7" xfId="0" applyFont="1" applyBorder="1"/>
    <xf numFmtId="164" fontId="6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43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4" fontId="47" fillId="0" borderId="8" xfId="0" applyNumberFormat="1" applyFont="1" applyBorder="1" applyAlignment="1">
      <alignment horizontal="center"/>
    </xf>
    <xf numFmtId="0" fontId="48" fillId="0" borderId="7" xfId="0" applyFont="1" applyBorder="1"/>
    <xf numFmtId="0" fontId="49" fillId="0" borderId="7" xfId="0" applyFont="1" applyBorder="1"/>
    <xf numFmtId="0" fontId="50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52" fillId="0" borderId="0" xfId="0" applyFont="1"/>
    <xf numFmtId="0" fontId="53" fillId="0" borderId="7" xfId="0" applyFont="1" applyBorder="1"/>
    <xf numFmtId="0" fontId="37" fillId="0" borderId="7" xfId="0" applyFont="1" applyBorder="1"/>
    <xf numFmtId="0" fontId="54" fillId="7" borderId="7" xfId="0" applyFont="1" applyFill="1" applyBorder="1"/>
    <xf numFmtId="0" fontId="37" fillId="7" borderId="7" xfId="0" applyFont="1" applyFill="1" applyBorder="1"/>
    <xf numFmtId="0" fontId="39" fillId="0" borderId="7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8" fillId="0" borderId="9" xfId="0" applyFont="1" applyBorder="1" applyAlignment="1">
      <alignment horizontal="center" vertical="center"/>
    </xf>
    <xf numFmtId="164" fontId="43" fillId="0" borderId="12" xfId="0" applyNumberFormat="1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0" fontId="6" fillId="0" borderId="12" xfId="0" applyFont="1" applyBorder="1"/>
    <xf numFmtId="0" fontId="36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0" fillId="0" borderId="12" xfId="0" applyBorder="1"/>
    <xf numFmtId="0" fontId="7" fillId="0" borderId="5" xfId="0" applyFont="1" applyBorder="1"/>
    <xf numFmtId="0" fontId="39" fillId="7" borderId="7" xfId="0" applyFont="1" applyFill="1" applyBorder="1"/>
    <xf numFmtId="0" fontId="55" fillId="0" borderId="7" xfId="0" applyFont="1" applyBorder="1"/>
    <xf numFmtId="0" fontId="55" fillId="0" borderId="6" xfId="0" applyFont="1" applyBorder="1"/>
    <xf numFmtId="0" fontId="56" fillId="0" borderId="7" xfId="0" applyFont="1" applyBorder="1"/>
    <xf numFmtId="0" fontId="57" fillId="0" borderId="7" xfId="0" applyFont="1" applyBorder="1"/>
    <xf numFmtId="0" fontId="33" fillId="0" borderId="0" xfId="0" applyFont="1"/>
    <xf numFmtId="0" fontId="58" fillId="0" borderId="7" xfId="0" applyFont="1" applyBorder="1"/>
    <xf numFmtId="0" fontId="34" fillId="2" borderId="7" xfId="0" applyFont="1" applyFill="1" applyBorder="1"/>
    <xf numFmtId="0" fontId="62" fillId="0" borderId="7" xfId="0" applyFont="1" applyBorder="1"/>
    <xf numFmtId="0" fontId="63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4" fillId="0" borderId="7" xfId="0" applyFont="1" applyBorder="1"/>
    <xf numFmtId="0" fontId="39" fillId="0" borderId="1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3"/>
  <sheetViews>
    <sheetView tabSelected="1" workbookViewId="0">
      <pane ySplit="1" topLeftCell="A2" activePane="bottomLeft" state="frozen"/>
      <selection pane="bottomLeft" activeCell="P10" sqref="P10"/>
    </sheetView>
  </sheetViews>
  <sheetFormatPr baseColWidth="10" defaultColWidth="12.5703125" defaultRowHeight="15" customHeight="1"/>
  <cols>
    <col min="1" max="1" width="9.7109375" customWidth="1"/>
    <col min="2" max="2" width="10.5703125" customWidth="1"/>
    <col min="3" max="3" width="18.28515625" bestFit="1" customWidth="1"/>
    <col min="4" max="4" width="35.140625" customWidth="1"/>
    <col min="5" max="5" width="14.85546875" style="25" customWidth="1"/>
    <col min="6" max="6" width="13.42578125" style="25" customWidth="1"/>
    <col min="7" max="7" width="10.5703125" style="25" customWidth="1"/>
    <col min="8" max="8" width="15.85546875" style="96" bestFit="1" customWidth="1"/>
    <col min="9" max="9" width="15.140625" style="21" bestFit="1" customWidth="1"/>
    <col min="10" max="26" width="10.5703125" customWidth="1"/>
  </cols>
  <sheetData>
    <row r="1" spans="1:14" ht="14.25" customHeight="1" thickBot="1">
      <c r="A1" s="27" t="s">
        <v>4</v>
      </c>
      <c r="B1" s="27" t="s">
        <v>5</v>
      </c>
      <c r="C1" s="28" t="s">
        <v>0</v>
      </c>
      <c r="D1" s="46" t="s">
        <v>379</v>
      </c>
      <c r="E1" s="121" t="s">
        <v>1</v>
      </c>
      <c r="F1" s="124" t="s">
        <v>2</v>
      </c>
      <c r="G1" s="126" t="s">
        <v>3</v>
      </c>
      <c r="H1" s="91" t="s">
        <v>390</v>
      </c>
      <c r="I1" s="142" t="s">
        <v>435</v>
      </c>
      <c r="J1" s="22"/>
      <c r="K1" s="22"/>
      <c r="L1" s="22"/>
      <c r="M1" s="22"/>
      <c r="N1" s="22"/>
    </row>
    <row r="2" spans="1:14" s="22" customFormat="1" ht="29.25" customHeight="1">
      <c r="A2" s="18"/>
      <c r="B2" s="18"/>
      <c r="C2" s="29" t="s">
        <v>261</v>
      </c>
      <c r="D2" s="47" t="s">
        <v>262</v>
      </c>
      <c r="E2" s="116" t="s">
        <v>50</v>
      </c>
      <c r="F2" s="122"/>
      <c r="G2" s="125"/>
      <c r="H2" s="92">
        <v>8898</v>
      </c>
      <c r="I2" s="97" t="s">
        <v>8</v>
      </c>
      <c r="J2"/>
      <c r="K2"/>
      <c r="L2"/>
      <c r="M2"/>
      <c r="N2"/>
    </row>
    <row r="3" spans="1:14" ht="14.25" customHeight="1">
      <c r="A3" s="18"/>
      <c r="B3" s="18"/>
      <c r="C3" s="29" t="s">
        <v>132</v>
      </c>
      <c r="D3" s="47" t="s">
        <v>133</v>
      </c>
      <c r="E3" s="76" t="s">
        <v>8</v>
      </c>
      <c r="F3" s="26" t="s">
        <v>8</v>
      </c>
      <c r="G3" s="77"/>
      <c r="H3" s="92">
        <f>16926+5760</f>
        <v>22686</v>
      </c>
      <c r="I3" s="141" t="s">
        <v>432</v>
      </c>
    </row>
    <row r="4" spans="1:14" ht="14.25" customHeight="1">
      <c r="A4" s="18"/>
      <c r="B4" s="18"/>
      <c r="C4" s="29" t="s">
        <v>132</v>
      </c>
      <c r="D4" s="47" t="s">
        <v>156</v>
      </c>
      <c r="E4" s="76" t="s">
        <v>8</v>
      </c>
      <c r="F4" s="30" t="s">
        <v>50</v>
      </c>
      <c r="G4" s="77"/>
      <c r="H4" s="92">
        <f>23397+11604</f>
        <v>35001</v>
      </c>
      <c r="I4" s="99"/>
    </row>
    <row r="5" spans="1:14" ht="14.25" customHeight="1">
      <c r="A5" s="18"/>
      <c r="B5" s="18"/>
      <c r="C5" s="29" t="s">
        <v>132</v>
      </c>
      <c r="D5" s="47" t="s">
        <v>269</v>
      </c>
      <c r="E5" s="76" t="s">
        <v>8</v>
      </c>
      <c r="F5" s="26" t="s">
        <v>8</v>
      </c>
      <c r="G5" s="77"/>
      <c r="H5" s="92">
        <f>36486+4896</f>
        <v>41382</v>
      </c>
      <c r="I5" s="105" t="s">
        <v>429</v>
      </c>
    </row>
    <row r="6" spans="1:14" ht="14.25" customHeight="1">
      <c r="A6" s="18"/>
      <c r="B6" s="18"/>
      <c r="C6" s="29" t="s">
        <v>132</v>
      </c>
      <c r="D6" s="47" t="s">
        <v>311</v>
      </c>
      <c r="E6" s="76" t="s">
        <v>8</v>
      </c>
      <c r="F6" s="30" t="s">
        <v>8</v>
      </c>
      <c r="G6" s="77"/>
      <c r="H6" s="92">
        <f>9720+4734</f>
        <v>14454</v>
      </c>
      <c r="I6" s="105" t="s">
        <v>391</v>
      </c>
    </row>
    <row r="7" spans="1:14" ht="14.25" customHeight="1">
      <c r="A7" s="18"/>
      <c r="B7" s="18"/>
      <c r="C7" s="29" t="s">
        <v>132</v>
      </c>
      <c r="D7" s="47" t="s">
        <v>308</v>
      </c>
      <c r="E7" s="76" t="s">
        <v>50</v>
      </c>
      <c r="F7" s="26" t="s">
        <v>8</v>
      </c>
      <c r="G7" s="77"/>
      <c r="H7" s="92">
        <f>10002+3648</f>
        <v>13650</v>
      </c>
      <c r="I7" s="105" t="s">
        <v>429</v>
      </c>
    </row>
    <row r="8" spans="1:14" ht="14.25" customHeight="1">
      <c r="A8" s="18"/>
      <c r="B8" s="18"/>
      <c r="C8" s="29" t="s">
        <v>276</v>
      </c>
      <c r="D8" s="47" t="s">
        <v>277</v>
      </c>
      <c r="E8" s="76" t="s">
        <v>8</v>
      </c>
      <c r="F8" s="26" t="s">
        <v>8</v>
      </c>
      <c r="G8" s="77"/>
      <c r="H8" s="92">
        <f>17502+2466</f>
        <v>19968</v>
      </c>
      <c r="I8" s="105" t="s">
        <v>391</v>
      </c>
      <c r="J8" s="154" t="s">
        <v>450</v>
      </c>
    </row>
    <row r="9" spans="1:14" ht="14.25" customHeight="1">
      <c r="A9" s="18"/>
      <c r="B9" s="18"/>
      <c r="C9" s="29" t="s">
        <v>98</v>
      </c>
      <c r="D9" s="48" t="s">
        <v>99</v>
      </c>
      <c r="E9" s="76" t="s">
        <v>50</v>
      </c>
      <c r="F9" s="30" t="s">
        <v>8</v>
      </c>
      <c r="G9" s="77" t="s">
        <v>50</v>
      </c>
      <c r="H9" s="92">
        <f>34578+5424+7536</f>
        <v>47538</v>
      </c>
      <c r="I9" s="105" t="s">
        <v>391</v>
      </c>
      <c r="K9" s="6"/>
    </row>
    <row r="10" spans="1:14" ht="14.25" customHeight="1">
      <c r="A10" s="18"/>
      <c r="B10" s="18"/>
      <c r="C10" s="32" t="s">
        <v>98</v>
      </c>
      <c r="D10" s="49" t="s">
        <v>100</v>
      </c>
      <c r="E10" s="76" t="s">
        <v>8</v>
      </c>
      <c r="F10" s="30" t="s">
        <v>8</v>
      </c>
      <c r="G10" s="77"/>
      <c r="H10" s="92">
        <v>29100</v>
      </c>
      <c r="I10" s="99"/>
    </row>
    <row r="11" spans="1:14" ht="14.25" customHeight="1">
      <c r="A11" s="18"/>
      <c r="B11" s="18"/>
      <c r="C11" s="29" t="s">
        <v>48</v>
      </c>
      <c r="D11" s="48" t="s">
        <v>49</v>
      </c>
      <c r="E11" s="76" t="s">
        <v>50</v>
      </c>
      <c r="F11" s="30" t="s">
        <v>8</v>
      </c>
      <c r="G11" s="77"/>
      <c r="H11" s="92">
        <f>12801+6822</f>
        <v>19623</v>
      </c>
      <c r="I11" s="105" t="s">
        <v>391</v>
      </c>
    </row>
    <row r="12" spans="1:14" ht="14.25" customHeight="1">
      <c r="A12" s="18"/>
      <c r="B12" s="18"/>
      <c r="C12" s="29" t="s">
        <v>274</v>
      </c>
      <c r="D12" s="47" t="s">
        <v>275</v>
      </c>
      <c r="E12" s="76" t="s">
        <v>8</v>
      </c>
      <c r="F12" s="26"/>
      <c r="G12" s="77"/>
      <c r="H12" s="92">
        <v>22590</v>
      </c>
      <c r="I12" s="105" t="s">
        <v>391</v>
      </c>
    </row>
    <row r="13" spans="1:14" ht="14.25" customHeight="1">
      <c r="A13" s="33"/>
      <c r="B13" s="33" t="s">
        <v>180</v>
      </c>
      <c r="C13" s="34" t="s">
        <v>207</v>
      </c>
      <c r="D13" s="50" t="s">
        <v>208</v>
      </c>
      <c r="E13" s="78" t="s">
        <v>8</v>
      </c>
      <c r="F13" s="26"/>
      <c r="G13" s="77"/>
      <c r="H13" s="92">
        <v>20952</v>
      </c>
      <c r="I13" s="105" t="s">
        <v>391</v>
      </c>
    </row>
    <row r="14" spans="1:14" ht="14.25" customHeight="1">
      <c r="A14" s="18"/>
      <c r="B14" s="18"/>
      <c r="C14" s="35" t="s">
        <v>60</v>
      </c>
      <c r="D14" s="51" t="s">
        <v>61</v>
      </c>
      <c r="E14" s="76"/>
      <c r="F14" s="26"/>
      <c r="G14" s="77"/>
      <c r="H14" s="92"/>
      <c r="I14" s="99"/>
    </row>
    <row r="15" spans="1:14" ht="14.25" customHeight="1">
      <c r="A15" s="18"/>
      <c r="B15" s="18"/>
      <c r="C15" s="35" t="s">
        <v>64</v>
      </c>
      <c r="D15" s="51" t="s">
        <v>65</v>
      </c>
      <c r="E15" s="76"/>
      <c r="F15" s="26"/>
      <c r="G15" s="77"/>
      <c r="H15" s="92"/>
      <c r="I15" s="99"/>
    </row>
    <row r="16" spans="1:14" ht="14.25" customHeight="1">
      <c r="A16" s="18"/>
      <c r="B16" s="18"/>
      <c r="C16" s="29" t="s">
        <v>64</v>
      </c>
      <c r="D16" s="47" t="s">
        <v>253</v>
      </c>
      <c r="E16" s="76" t="s">
        <v>8</v>
      </c>
      <c r="F16" s="26"/>
      <c r="G16" s="77"/>
      <c r="H16" s="92"/>
      <c r="I16" s="99"/>
      <c r="M16" s="23"/>
    </row>
    <row r="17" spans="1:13" ht="14.25" customHeight="1">
      <c r="A17" s="18"/>
      <c r="B17" s="18"/>
      <c r="C17" s="29" t="s">
        <v>106</v>
      </c>
      <c r="D17" s="67" t="s">
        <v>414</v>
      </c>
      <c r="E17" s="76" t="s">
        <v>8</v>
      </c>
      <c r="F17" s="26" t="s">
        <v>8</v>
      </c>
      <c r="G17" s="77"/>
      <c r="H17" s="92">
        <v>21708</v>
      </c>
      <c r="I17" s="105" t="s">
        <v>429</v>
      </c>
      <c r="M17" s="23"/>
    </row>
    <row r="18" spans="1:13" ht="14.25" customHeight="1">
      <c r="A18" s="18"/>
      <c r="B18" s="18"/>
      <c r="C18" s="29" t="s">
        <v>106</v>
      </c>
      <c r="D18" s="47" t="s">
        <v>147</v>
      </c>
      <c r="E18" s="76" t="s">
        <v>8</v>
      </c>
      <c r="F18" s="26"/>
      <c r="G18" s="77"/>
      <c r="H18" s="92">
        <v>11898</v>
      </c>
      <c r="I18" s="99"/>
    </row>
    <row r="19" spans="1:13" ht="14.25" customHeight="1">
      <c r="A19" s="18"/>
      <c r="B19" s="18"/>
      <c r="C19" s="29" t="s">
        <v>106</v>
      </c>
      <c r="D19" s="47" t="s">
        <v>148</v>
      </c>
      <c r="E19" s="76" t="s">
        <v>8</v>
      </c>
      <c r="F19" s="26"/>
      <c r="G19" s="77"/>
      <c r="H19" s="92">
        <v>11238</v>
      </c>
      <c r="I19" s="105" t="s">
        <v>391</v>
      </c>
    </row>
    <row r="20" spans="1:13" ht="14.25" customHeight="1">
      <c r="A20" s="18"/>
      <c r="B20" s="18"/>
      <c r="C20" s="29" t="s">
        <v>12</v>
      </c>
      <c r="D20" s="47" t="s">
        <v>13</v>
      </c>
      <c r="E20" s="76" t="s">
        <v>8</v>
      </c>
      <c r="F20" s="26"/>
      <c r="G20" s="77"/>
      <c r="H20" s="92">
        <v>16821</v>
      </c>
      <c r="I20" s="97" t="s">
        <v>8</v>
      </c>
    </row>
    <row r="21" spans="1:13" ht="14.25" customHeight="1">
      <c r="A21" s="18"/>
      <c r="B21" s="18"/>
      <c r="C21" s="32" t="s">
        <v>12</v>
      </c>
      <c r="D21" s="138" t="s">
        <v>413</v>
      </c>
      <c r="E21" s="76" t="s">
        <v>8</v>
      </c>
      <c r="F21" s="30" t="s">
        <v>8</v>
      </c>
      <c r="G21" s="77"/>
      <c r="H21" s="92">
        <v>87276</v>
      </c>
      <c r="I21" s="97" t="s">
        <v>8</v>
      </c>
      <c r="J21" s="6"/>
    </row>
    <row r="22" spans="1:13" ht="14.25" customHeight="1">
      <c r="A22" s="18"/>
      <c r="B22" s="18"/>
      <c r="C22" s="35" t="s">
        <v>12</v>
      </c>
      <c r="D22" s="52" t="s">
        <v>47</v>
      </c>
      <c r="E22" s="76"/>
      <c r="F22" s="26"/>
      <c r="G22" s="77"/>
      <c r="H22" s="92"/>
      <c r="I22" s="99"/>
    </row>
    <row r="23" spans="1:13" ht="14.25" customHeight="1">
      <c r="A23" s="18"/>
      <c r="B23" s="18"/>
      <c r="C23" s="35" t="s">
        <v>12</v>
      </c>
      <c r="D23" s="51" t="s">
        <v>46</v>
      </c>
      <c r="E23" s="76"/>
      <c r="F23" s="26"/>
      <c r="G23" s="77"/>
      <c r="H23" s="92"/>
      <c r="I23" s="99"/>
      <c r="M23" s="12"/>
    </row>
    <row r="24" spans="1:13" ht="14.25" customHeight="1">
      <c r="A24" s="18"/>
      <c r="B24" s="18"/>
      <c r="C24" s="29" t="s">
        <v>12</v>
      </c>
      <c r="D24" s="67" t="s">
        <v>416</v>
      </c>
      <c r="E24" s="76" t="s">
        <v>8</v>
      </c>
      <c r="F24" s="26" t="s">
        <v>8</v>
      </c>
      <c r="G24" s="77"/>
      <c r="H24" s="92">
        <v>37428</v>
      </c>
      <c r="I24" s="141" t="s">
        <v>430</v>
      </c>
    </row>
    <row r="25" spans="1:13" ht="14.25" customHeight="1">
      <c r="A25" s="18"/>
      <c r="B25" s="18"/>
      <c r="C25" s="29" t="s">
        <v>12</v>
      </c>
      <c r="D25" s="47" t="s">
        <v>66</v>
      </c>
      <c r="E25" s="76"/>
      <c r="F25" s="26"/>
      <c r="G25" s="77"/>
      <c r="H25" s="92"/>
      <c r="I25" s="99"/>
    </row>
    <row r="26" spans="1:13" ht="14.25" customHeight="1">
      <c r="A26" s="18"/>
      <c r="B26" s="18"/>
      <c r="C26" s="29" t="s">
        <v>12</v>
      </c>
      <c r="D26" s="67" t="s">
        <v>412</v>
      </c>
      <c r="E26" s="76" t="s">
        <v>8</v>
      </c>
      <c r="F26" s="30" t="s">
        <v>8</v>
      </c>
      <c r="G26" s="77"/>
      <c r="H26" s="92">
        <v>19746</v>
      </c>
      <c r="I26" s="97" t="s">
        <v>8</v>
      </c>
    </row>
    <row r="27" spans="1:13" ht="14.25" customHeight="1">
      <c r="A27" s="18"/>
      <c r="B27" s="18"/>
      <c r="C27" s="29" t="s">
        <v>12</v>
      </c>
      <c r="D27" s="47" t="s">
        <v>86</v>
      </c>
      <c r="E27" s="76"/>
      <c r="F27" s="26"/>
      <c r="G27" s="77"/>
      <c r="H27" s="92"/>
      <c r="I27" s="99"/>
    </row>
    <row r="28" spans="1:13" ht="14.25" customHeight="1">
      <c r="A28" s="18"/>
      <c r="B28" s="18"/>
      <c r="C28" s="29" t="s">
        <v>12</v>
      </c>
      <c r="D28" s="47" t="s">
        <v>105</v>
      </c>
      <c r="E28" s="76" t="s">
        <v>8</v>
      </c>
      <c r="F28" s="36"/>
      <c r="G28" s="77"/>
      <c r="H28" s="92">
        <v>140982</v>
      </c>
      <c r="I28" s="97" t="s">
        <v>8</v>
      </c>
    </row>
    <row r="29" spans="1:13" ht="14.25" customHeight="1">
      <c r="A29" s="18"/>
      <c r="B29" s="18"/>
      <c r="C29" s="29" t="s">
        <v>12</v>
      </c>
      <c r="D29" s="67" t="s">
        <v>411</v>
      </c>
      <c r="E29" s="78" t="s">
        <v>8</v>
      </c>
      <c r="F29" s="26" t="s">
        <v>8</v>
      </c>
      <c r="G29" s="77"/>
      <c r="H29" s="92">
        <v>35496</v>
      </c>
      <c r="I29" s="97" t="s">
        <v>8</v>
      </c>
    </row>
    <row r="30" spans="1:13" ht="14.25" customHeight="1">
      <c r="A30" s="18"/>
      <c r="B30" s="33" t="s">
        <v>180</v>
      </c>
      <c r="C30" s="29" t="s">
        <v>12</v>
      </c>
      <c r="D30" s="53" t="s">
        <v>206</v>
      </c>
      <c r="E30" s="76" t="s">
        <v>8</v>
      </c>
      <c r="F30" s="26" t="s">
        <v>50</v>
      </c>
      <c r="G30" s="77"/>
      <c r="H30" s="92">
        <f>62382+11808</f>
        <v>74190</v>
      </c>
      <c r="I30" s="105" t="s">
        <v>391</v>
      </c>
    </row>
    <row r="31" spans="1:13" ht="14.25" customHeight="1">
      <c r="A31" s="18"/>
      <c r="B31" s="18"/>
      <c r="C31" s="32" t="s">
        <v>12</v>
      </c>
      <c r="D31" s="55" t="s">
        <v>260</v>
      </c>
      <c r="E31" s="76" t="s">
        <v>8</v>
      </c>
      <c r="F31" s="26" t="s">
        <v>8</v>
      </c>
      <c r="G31" s="77" t="s">
        <v>8</v>
      </c>
      <c r="H31" s="92">
        <v>118998</v>
      </c>
      <c r="I31" s="97" t="s">
        <v>8</v>
      </c>
    </row>
    <row r="32" spans="1:13" ht="14.25" customHeight="1">
      <c r="A32" s="18"/>
      <c r="B32" s="18"/>
      <c r="C32" s="32" t="s">
        <v>12</v>
      </c>
      <c r="D32" s="54" t="s">
        <v>259</v>
      </c>
      <c r="E32" s="76"/>
      <c r="F32" s="30" t="s">
        <v>8</v>
      </c>
      <c r="G32" s="77"/>
      <c r="H32" s="92"/>
      <c r="I32" s="99"/>
      <c r="J32" s="1"/>
    </row>
    <row r="33" spans="1:9" ht="14.25" customHeight="1">
      <c r="A33" s="18"/>
      <c r="B33" s="18"/>
      <c r="C33" s="29" t="s">
        <v>12</v>
      </c>
      <c r="D33" s="47" t="s">
        <v>266</v>
      </c>
      <c r="E33" s="76" t="s">
        <v>8</v>
      </c>
      <c r="F33" s="26" t="s">
        <v>8</v>
      </c>
      <c r="G33" s="77"/>
      <c r="H33" s="92">
        <f>13206+9810</f>
        <v>23016</v>
      </c>
      <c r="I33" s="105" t="s">
        <v>391</v>
      </c>
    </row>
    <row r="34" spans="1:9" ht="14.25" customHeight="1">
      <c r="A34" s="18"/>
      <c r="B34" s="18"/>
      <c r="C34" s="29" t="s">
        <v>12</v>
      </c>
      <c r="D34" s="47" t="s">
        <v>316</v>
      </c>
      <c r="E34" s="76"/>
      <c r="F34" s="26"/>
      <c r="G34" s="77"/>
      <c r="H34" s="92"/>
      <c r="I34" s="99"/>
    </row>
    <row r="35" spans="1:9" ht="14.25" customHeight="1">
      <c r="A35" s="18"/>
      <c r="B35" s="18"/>
      <c r="C35" s="29" t="s">
        <v>12</v>
      </c>
      <c r="D35" s="67" t="s">
        <v>424</v>
      </c>
      <c r="E35" s="76" t="s">
        <v>8</v>
      </c>
      <c r="F35" s="26"/>
      <c r="G35" s="77"/>
      <c r="H35" s="92">
        <v>21270</v>
      </c>
      <c r="I35" s="99"/>
    </row>
    <row r="36" spans="1:9" ht="14.25" customHeight="1">
      <c r="A36" s="18"/>
      <c r="B36" s="18"/>
      <c r="C36" s="29" t="s">
        <v>167</v>
      </c>
      <c r="D36" s="47" t="s">
        <v>168</v>
      </c>
      <c r="E36" s="79" t="s">
        <v>169</v>
      </c>
      <c r="F36" s="26"/>
      <c r="G36" s="77"/>
      <c r="H36" s="92"/>
      <c r="I36" s="99"/>
    </row>
    <row r="37" spans="1:9" ht="14.25" customHeight="1">
      <c r="A37" s="18"/>
      <c r="B37" s="18"/>
      <c r="C37" s="29" t="s">
        <v>92</v>
      </c>
      <c r="D37" s="67" t="s">
        <v>422</v>
      </c>
      <c r="E37" s="76" t="s">
        <v>8</v>
      </c>
      <c r="F37" s="26" t="s">
        <v>8</v>
      </c>
      <c r="G37" s="77"/>
      <c r="H37" s="92">
        <v>215835</v>
      </c>
      <c r="I37" s="100"/>
    </row>
    <row r="38" spans="1:9" ht="14.25" customHeight="1">
      <c r="A38" s="18"/>
      <c r="B38" s="18"/>
      <c r="C38" s="32" t="s">
        <v>92</v>
      </c>
      <c r="D38" s="56" t="s">
        <v>160</v>
      </c>
      <c r="E38" s="76" t="s">
        <v>8</v>
      </c>
      <c r="F38" s="26" t="s">
        <v>8</v>
      </c>
      <c r="G38" s="77"/>
      <c r="H38" s="92"/>
      <c r="I38" s="99"/>
    </row>
    <row r="39" spans="1:9" ht="14.25" customHeight="1">
      <c r="A39" s="18"/>
      <c r="B39" s="18"/>
      <c r="C39" s="32" t="s">
        <v>92</v>
      </c>
      <c r="D39" s="56" t="s">
        <v>159</v>
      </c>
      <c r="E39" s="76" t="s">
        <v>8</v>
      </c>
      <c r="F39" s="26" t="s">
        <v>8</v>
      </c>
      <c r="G39" s="77"/>
      <c r="H39" s="92"/>
      <c r="I39" s="99"/>
    </row>
    <row r="40" spans="1:9" ht="14.25" customHeight="1">
      <c r="A40" s="18"/>
      <c r="B40" s="18"/>
      <c r="C40" s="35" t="s">
        <v>92</v>
      </c>
      <c r="D40" s="51" t="s">
        <v>304</v>
      </c>
      <c r="E40" s="76"/>
      <c r="F40" s="26"/>
      <c r="G40" s="77"/>
      <c r="H40" s="92"/>
      <c r="I40" s="99"/>
    </row>
    <row r="41" spans="1:9" ht="14.25" customHeight="1">
      <c r="A41" s="18"/>
      <c r="B41" s="18"/>
      <c r="C41" s="29" t="s">
        <v>90</v>
      </c>
      <c r="D41" s="47" t="s">
        <v>91</v>
      </c>
      <c r="E41" s="76" t="s">
        <v>8</v>
      </c>
      <c r="F41" s="30" t="s">
        <v>50</v>
      </c>
      <c r="G41" s="77"/>
      <c r="H41" s="92">
        <f>8478+8379</f>
        <v>16857</v>
      </c>
      <c r="I41" s="97" t="s">
        <v>8</v>
      </c>
    </row>
    <row r="42" spans="1:9" ht="14.25" customHeight="1">
      <c r="A42" s="37" t="s">
        <v>249</v>
      </c>
      <c r="B42" s="18"/>
      <c r="C42" s="38" t="s">
        <v>250</v>
      </c>
      <c r="D42" s="57" t="s">
        <v>251</v>
      </c>
      <c r="E42" s="80" t="s">
        <v>8</v>
      </c>
      <c r="F42" s="39" t="s">
        <v>8</v>
      </c>
      <c r="G42" s="81"/>
      <c r="H42" s="92">
        <f>21306+3876</f>
        <v>25182</v>
      </c>
      <c r="I42" s="144" t="s">
        <v>447</v>
      </c>
    </row>
    <row r="43" spans="1:9" ht="14.25" customHeight="1">
      <c r="A43" s="18"/>
      <c r="B43" s="18"/>
      <c r="C43" s="35" t="s">
        <v>250</v>
      </c>
      <c r="D43" s="58" t="s">
        <v>303</v>
      </c>
      <c r="E43" s="76"/>
      <c r="F43" s="26"/>
      <c r="G43" s="77"/>
      <c r="H43" s="92"/>
      <c r="I43" s="99"/>
    </row>
    <row r="44" spans="1:9" ht="14.25" customHeight="1">
      <c r="A44" s="18"/>
      <c r="B44" s="18"/>
      <c r="C44" s="29" t="s">
        <v>177</v>
      </c>
      <c r="D44" s="47" t="s">
        <v>178</v>
      </c>
      <c r="E44" s="79" t="s">
        <v>18</v>
      </c>
      <c r="F44" s="26"/>
      <c r="G44" s="77"/>
      <c r="H44" s="92"/>
      <c r="I44" s="99"/>
    </row>
    <row r="45" spans="1:9" ht="14.25" customHeight="1">
      <c r="A45" s="18"/>
      <c r="B45" s="18"/>
      <c r="C45" s="29" t="s">
        <v>95</v>
      </c>
      <c r="D45" s="47" t="s">
        <v>96</v>
      </c>
      <c r="E45" s="79" t="s">
        <v>97</v>
      </c>
      <c r="F45" s="26"/>
      <c r="G45" s="77"/>
      <c r="H45" s="92"/>
      <c r="I45" s="99"/>
    </row>
    <row r="46" spans="1:9" ht="14.25" customHeight="1">
      <c r="A46" s="18"/>
      <c r="B46" s="18"/>
      <c r="C46" s="35" t="s">
        <v>102</v>
      </c>
      <c r="D46" s="51" t="s">
        <v>103</v>
      </c>
      <c r="E46" s="76"/>
      <c r="F46" s="36"/>
      <c r="G46" s="77"/>
      <c r="H46" s="92"/>
      <c r="I46" s="99"/>
    </row>
    <row r="47" spans="1:9" ht="14.25" customHeight="1">
      <c r="A47" s="18"/>
      <c r="B47" s="18"/>
      <c r="C47" s="29" t="s">
        <v>93</v>
      </c>
      <c r="D47" s="47" t="s">
        <v>94</v>
      </c>
      <c r="E47" s="76" t="s">
        <v>8</v>
      </c>
      <c r="F47" s="26" t="s">
        <v>8</v>
      </c>
      <c r="G47" s="77"/>
      <c r="H47" s="92">
        <f>18744+12312</f>
        <v>31056</v>
      </c>
      <c r="I47" s="98" t="s">
        <v>8</v>
      </c>
    </row>
    <row r="48" spans="1:9" ht="14.25" customHeight="1">
      <c r="A48" s="18"/>
      <c r="B48" s="18"/>
      <c r="C48" s="29" t="s">
        <v>300</v>
      </c>
      <c r="D48" s="47" t="s">
        <v>301</v>
      </c>
      <c r="E48" s="79" t="s">
        <v>302</v>
      </c>
      <c r="F48" s="26"/>
      <c r="G48" s="77"/>
      <c r="H48" s="92"/>
      <c r="I48" s="99"/>
    </row>
    <row r="49" spans="1:13" ht="14.25" customHeight="1">
      <c r="A49" s="18"/>
      <c r="B49" s="18"/>
      <c r="C49" s="29" t="s">
        <v>16</v>
      </c>
      <c r="D49" s="89" t="s">
        <v>9</v>
      </c>
      <c r="E49" s="117" t="s">
        <v>383</v>
      </c>
      <c r="F49" s="26"/>
      <c r="G49" s="77"/>
      <c r="H49" s="93" t="s">
        <v>383</v>
      </c>
      <c r="I49" s="99"/>
    </row>
    <row r="50" spans="1:13" ht="14.25" customHeight="1">
      <c r="A50" s="18"/>
      <c r="B50" s="18"/>
      <c r="C50" s="29" t="s">
        <v>16</v>
      </c>
      <c r="D50" s="89" t="s">
        <v>17</v>
      </c>
      <c r="E50" s="118" t="s">
        <v>18</v>
      </c>
      <c r="F50" s="26"/>
      <c r="G50" s="77"/>
      <c r="H50" s="92"/>
      <c r="I50" s="99"/>
    </row>
    <row r="51" spans="1:13" ht="14.25" customHeight="1">
      <c r="A51" s="18"/>
      <c r="B51" s="18"/>
      <c r="C51" s="29" t="s">
        <v>16</v>
      </c>
      <c r="D51" s="47" t="s">
        <v>23</v>
      </c>
      <c r="E51" s="76" t="s">
        <v>8</v>
      </c>
      <c r="F51" s="26"/>
      <c r="G51" s="77"/>
      <c r="H51" s="92">
        <v>348</v>
      </c>
      <c r="I51" s="98" t="s">
        <v>8</v>
      </c>
    </row>
    <row r="52" spans="1:13" ht="14.25" customHeight="1">
      <c r="A52" s="33" t="s">
        <v>19</v>
      </c>
      <c r="B52" s="33"/>
      <c r="C52" s="34" t="s">
        <v>16</v>
      </c>
      <c r="D52" s="88" t="s">
        <v>20</v>
      </c>
      <c r="E52" s="78" t="s">
        <v>8</v>
      </c>
      <c r="F52" s="26"/>
      <c r="G52" s="77"/>
      <c r="H52" s="93" t="s">
        <v>384</v>
      </c>
      <c r="I52" s="99"/>
    </row>
    <row r="53" spans="1:13" ht="14.25" customHeight="1">
      <c r="A53" s="18"/>
      <c r="B53" s="18"/>
      <c r="C53" s="29" t="s">
        <v>16</v>
      </c>
      <c r="D53" s="90" t="s">
        <v>21</v>
      </c>
      <c r="E53" s="76"/>
      <c r="F53" s="26"/>
      <c r="G53" s="77"/>
      <c r="H53" s="92"/>
      <c r="I53" s="99"/>
    </row>
    <row r="54" spans="1:13" ht="14.25" customHeight="1">
      <c r="A54" s="18"/>
      <c r="B54" s="18"/>
      <c r="C54" s="29" t="s">
        <v>16</v>
      </c>
      <c r="D54" s="89" t="s">
        <v>22</v>
      </c>
      <c r="E54" s="76" t="s">
        <v>8</v>
      </c>
      <c r="F54" s="26"/>
      <c r="G54" s="77"/>
      <c r="H54" s="93" t="s">
        <v>383</v>
      </c>
      <c r="I54" s="99"/>
    </row>
    <row r="55" spans="1:13" ht="14.25" customHeight="1">
      <c r="A55" s="33" t="s">
        <v>24</v>
      </c>
      <c r="B55" s="33" t="s">
        <v>25</v>
      </c>
      <c r="C55" s="29" t="s">
        <v>16</v>
      </c>
      <c r="D55" s="47" t="s">
        <v>27</v>
      </c>
      <c r="E55" s="76"/>
      <c r="F55" s="26"/>
      <c r="G55" s="77"/>
      <c r="H55" s="92"/>
      <c r="I55" s="99"/>
      <c r="M55" s="11"/>
    </row>
    <row r="56" spans="1:13" ht="14.25" customHeight="1">
      <c r="A56" s="33" t="s">
        <v>24</v>
      </c>
      <c r="B56" s="33" t="s">
        <v>25</v>
      </c>
      <c r="C56" s="29" t="s">
        <v>16</v>
      </c>
      <c r="D56" s="60" t="s">
        <v>29</v>
      </c>
      <c r="E56" s="76"/>
      <c r="F56" s="26"/>
      <c r="G56" s="77"/>
      <c r="H56" s="92"/>
      <c r="I56" s="99"/>
      <c r="L56" s="6"/>
    </row>
    <row r="57" spans="1:13" ht="14.25" customHeight="1">
      <c r="A57" s="33" t="s">
        <v>24</v>
      </c>
      <c r="B57" s="33" t="s">
        <v>25</v>
      </c>
      <c r="C57" s="29" t="s">
        <v>16</v>
      </c>
      <c r="D57" s="60" t="s">
        <v>31</v>
      </c>
      <c r="E57" s="76"/>
      <c r="F57" s="26"/>
      <c r="G57" s="77"/>
      <c r="H57" s="92"/>
      <c r="I57" s="99"/>
      <c r="M57" s="12"/>
    </row>
    <row r="58" spans="1:13" ht="14.25" customHeight="1">
      <c r="A58" s="33" t="s">
        <v>24</v>
      </c>
      <c r="B58" s="33" t="s">
        <v>25</v>
      </c>
      <c r="C58" s="29" t="s">
        <v>16</v>
      </c>
      <c r="D58" s="60" t="s">
        <v>30</v>
      </c>
      <c r="E58" s="76"/>
      <c r="F58" s="26"/>
      <c r="G58" s="77"/>
      <c r="H58" s="92"/>
      <c r="I58" s="99"/>
    </row>
    <row r="59" spans="1:13" ht="14.25" customHeight="1">
      <c r="A59" s="33" t="s">
        <v>24</v>
      </c>
      <c r="B59" s="33" t="s">
        <v>25</v>
      </c>
      <c r="C59" s="29" t="s">
        <v>16</v>
      </c>
      <c r="D59" s="59" t="s">
        <v>28</v>
      </c>
      <c r="E59" s="78" t="s">
        <v>8</v>
      </c>
      <c r="F59" s="30" t="s">
        <v>8</v>
      </c>
      <c r="G59" s="77"/>
      <c r="H59" s="102">
        <f>5868+906</f>
        <v>6774</v>
      </c>
      <c r="I59" s="143">
        <v>4000</v>
      </c>
    </row>
    <row r="60" spans="1:13" ht="14.25" customHeight="1">
      <c r="A60" s="33" t="s">
        <v>24</v>
      </c>
      <c r="B60" s="33" t="s">
        <v>25</v>
      </c>
      <c r="C60" s="34" t="s">
        <v>16</v>
      </c>
      <c r="D60" s="47" t="s">
        <v>32</v>
      </c>
      <c r="E60" s="78" t="s">
        <v>8</v>
      </c>
      <c r="F60" s="30" t="s">
        <v>8</v>
      </c>
      <c r="G60" s="77"/>
      <c r="H60" s="92">
        <f>6000+2736</f>
        <v>8736</v>
      </c>
      <c r="I60" s="99"/>
      <c r="J60" s="24" t="s">
        <v>385</v>
      </c>
      <c r="M60" s="12"/>
    </row>
    <row r="61" spans="1:13" ht="14.25" customHeight="1">
      <c r="A61" s="33" t="s">
        <v>24</v>
      </c>
      <c r="B61" s="33" t="s">
        <v>25</v>
      </c>
      <c r="C61" s="34" t="s">
        <v>16</v>
      </c>
      <c r="D61" s="61" t="s">
        <v>33</v>
      </c>
      <c r="E61" s="76"/>
      <c r="F61" s="26"/>
      <c r="G61" s="77"/>
      <c r="H61" s="92"/>
      <c r="I61" s="99"/>
      <c r="M61" s="12"/>
    </row>
    <row r="62" spans="1:13" ht="14.25" customHeight="1">
      <c r="A62" s="33" t="s">
        <v>24</v>
      </c>
      <c r="B62" s="33" t="s">
        <v>25</v>
      </c>
      <c r="C62" s="34" t="s">
        <v>16</v>
      </c>
      <c r="D62" s="60" t="s">
        <v>34</v>
      </c>
      <c r="E62" s="76"/>
      <c r="F62" s="26"/>
      <c r="G62" s="77"/>
      <c r="H62" s="92"/>
      <c r="I62" s="99"/>
      <c r="M62" s="12"/>
    </row>
    <row r="63" spans="1:13" ht="14.25" customHeight="1">
      <c r="A63" s="33" t="s">
        <v>24</v>
      </c>
      <c r="B63" s="33" t="s">
        <v>25</v>
      </c>
      <c r="C63" s="29" t="s">
        <v>16</v>
      </c>
      <c r="D63" s="60" t="s">
        <v>35</v>
      </c>
      <c r="E63" s="76"/>
      <c r="F63" s="26"/>
      <c r="G63" s="77"/>
      <c r="H63" s="92"/>
      <c r="I63" s="99"/>
      <c r="M63" s="12"/>
    </row>
    <row r="64" spans="1:13" ht="14.25" customHeight="1">
      <c r="A64" s="33" t="s">
        <v>24</v>
      </c>
      <c r="B64" s="33" t="s">
        <v>25</v>
      </c>
      <c r="C64" s="29" t="s">
        <v>16</v>
      </c>
      <c r="D64" s="60" t="s">
        <v>36</v>
      </c>
      <c r="E64" s="76"/>
      <c r="F64" s="26"/>
      <c r="G64" s="77"/>
      <c r="H64" s="92"/>
      <c r="I64" s="99"/>
      <c r="M64" s="12"/>
    </row>
    <row r="65" spans="1:13" ht="14.25" customHeight="1">
      <c r="A65" s="40" t="s">
        <v>24</v>
      </c>
      <c r="B65" s="33" t="s">
        <v>25</v>
      </c>
      <c r="C65" s="29" t="s">
        <v>16</v>
      </c>
      <c r="D65" s="47" t="s">
        <v>26</v>
      </c>
      <c r="E65" s="78" t="s">
        <v>8</v>
      </c>
      <c r="F65" s="30" t="s">
        <v>8</v>
      </c>
      <c r="G65" s="77"/>
      <c r="H65" s="102">
        <f>78036+15480</f>
        <v>93516</v>
      </c>
      <c r="I65" s="99"/>
      <c r="M65" s="6"/>
    </row>
    <row r="66" spans="1:13" ht="14.25" customHeight="1">
      <c r="A66" s="33" t="s">
        <v>24</v>
      </c>
      <c r="B66" s="33" t="s">
        <v>25</v>
      </c>
      <c r="C66" s="29" t="s">
        <v>16</v>
      </c>
      <c r="D66" s="60" t="s">
        <v>37</v>
      </c>
      <c r="E66" s="76"/>
      <c r="F66" s="26"/>
      <c r="G66" s="77"/>
      <c r="H66" s="92"/>
      <c r="I66" s="99"/>
      <c r="M66" s="12"/>
    </row>
    <row r="67" spans="1:13" ht="14.25" customHeight="1">
      <c r="A67" s="33" t="s">
        <v>24</v>
      </c>
      <c r="B67" s="33" t="s">
        <v>25</v>
      </c>
      <c r="C67" s="29" t="s">
        <v>16</v>
      </c>
      <c r="D67" s="60" t="s">
        <v>38</v>
      </c>
      <c r="E67" s="76"/>
      <c r="F67" s="26"/>
      <c r="G67" s="77"/>
      <c r="H67" s="92"/>
      <c r="I67" s="99"/>
      <c r="M67" s="12"/>
    </row>
    <row r="68" spans="1:13" ht="14.25" customHeight="1">
      <c r="A68" s="33" t="s">
        <v>24</v>
      </c>
      <c r="B68" s="33" t="s">
        <v>25</v>
      </c>
      <c r="C68" s="29" t="s">
        <v>16</v>
      </c>
      <c r="D68" s="60" t="s">
        <v>39</v>
      </c>
      <c r="E68" s="76"/>
      <c r="F68" s="26"/>
      <c r="G68" s="77"/>
      <c r="H68" s="92"/>
      <c r="I68" s="99"/>
      <c r="M68" s="12"/>
    </row>
    <row r="69" spans="1:13" ht="14.25" customHeight="1">
      <c r="A69" s="33" t="s">
        <v>24</v>
      </c>
      <c r="B69" s="33" t="s">
        <v>25</v>
      </c>
      <c r="C69" s="29" t="s">
        <v>16</v>
      </c>
      <c r="D69" s="60" t="s">
        <v>40</v>
      </c>
      <c r="E69" s="76"/>
      <c r="F69" s="26"/>
      <c r="G69" s="77"/>
      <c r="H69" s="92"/>
      <c r="I69" s="99"/>
      <c r="M69" s="12"/>
    </row>
    <row r="70" spans="1:13" ht="14.25" customHeight="1">
      <c r="A70" s="33" t="s">
        <v>24</v>
      </c>
      <c r="B70" s="33" t="s">
        <v>25</v>
      </c>
      <c r="C70" s="34" t="s">
        <v>16</v>
      </c>
      <c r="D70" s="60" t="s">
        <v>43</v>
      </c>
      <c r="E70" s="76"/>
      <c r="F70" s="26"/>
      <c r="G70" s="77"/>
      <c r="H70" s="92"/>
      <c r="I70" s="99"/>
      <c r="M70" s="12"/>
    </row>
    <row r="71" spans="1:13" ht="14.25" customHeight="1">
      <c r="A71" s="33" t="s">
        <v>24</v>
      </c>
      <c r="B71" s="33" t="s">
        <v>25</v>
      </c>
      <c r="C71" s="29" t="s">
        <v>16</v>
      </c>
      <c r="D71" s="60" t="s">
        <v>41</v>
      </c>
      <c r="E71" s="76"/>
      <c r="F71" s="26"/>
      <c r="G71" s="77"/>
      <c r="H71" s="92"/>
      <c r="I71" s="99"/>
      <c r="M71" s="12"/>
    </row>
    <row r="72" spans="1:13" ht="14.25" customHeight="1">
      <c r="A72" s="33" t="s">
        <v>24</v>
      </c>
      <c r="B72" s="33" t="s">
        <v>25</v>
      </c>
      <c r="C72" s="29" t="s">
        <v>16</v>
      </c>
      <c r="D72" s="60" t="s">
        <v>42</v>
      </c>
      <c r="E72" s="76"/>
      <c r="F72" s="26"/>
      <c r="G72" s="77"/>
      <c r="H72" s="92"/>
      <c r="I72" s="99"/>
      <c r="M72" s="12"/>
    </row>
    <row r="73" spans="1:13" ht="14.25" customHeight="1">
      <c r="A73" s="33" t="s">
        <v>24</v>
      </c>
      <c r="B73" s="33" t="s">
        <v>25</v>
      </c>
      <c r="C73" s="29" t="s">
        <v>16</v>
      </c>
      <c r="D73" s="60" t="s">
        <v>44</v>
      </c>
      <c r="E73" s="76"/>
      <c r="F73" s="26"/>
      <c r="G73" s="77"/>
      <c r="H73" s="92"/>
      <c r="I73" s="99"/>
      <c r="M73" s="12"/>
    </row>
    <row r="74" spans="1:13" ht="14.25" customHeight="1">
      <c r="A74" s="33" t="s">
        <v>24</v>
      </c>
      <c r="B74" s="33" t="s">
        <v>25</v>
      </c>
      <c r="C74" s="34" t="s">
        <v>16</v>
      </c>
      <c r="D74" s="60" t="s">
        <v>45</v>
      </c>
      <c r="E74" s="76"/>
      <c r="F74" s="26"/>
      <c r="G74" s="77"/>
      <c r="H74" s="92"/>
      <c r="I74" s="99"/>
      <c r="M74" s="12"/>
    </row>
    <row r="75" spans="1:13" ht="14.25" customHeight="1">
      <c r="A75" s="18"/>
      <c r="B75" s="18"/>
      <c r="C75" s="29" t="s">
        <v>16</v>
      </c>
      <c r="D75" s="47" t="s">
        <v>55</v>
      </c>
      <c r="E75" s="78" t="s">
        <v>8</v>
      </c>
      <c r="F75" s="26"/>
      <c r="G75" s="77"/>
      <c r="H75" s="92">
        <v>2348</v>
      </c>
      <c r="I75" s="99"/>
      <c r="J75" s="128" t="s">
        <v>18</v>
      </c>
    </row>
    <row r="76" spans="1:13" ht="14.25" customHeight="1">
      <c r="A76" s="18"/>
      <c r="B76" s="18"/>
      <c r="C76" s="29" t="s">
        <v>16</v>
      </c>
      <c r="D76" s="89" t="s">
        <v>54</v>
      </c>
      <c r="E76" s="79" t="s">
        <v>18</v>
      </c>
      <c r="F76" s="26"/>
      <c r="G76" s="77"/>
      <c r="H76" s="92"/>
      <c r="I76" s="99"/>
    </row>
    <row r="77" spans="1:13" ht="14.25" customHeight="1">
      <c r="A77" s="18"/>
      <c r="B77" s="18"/>
      <c r="C77" s="29" t="s">
        <v>16</v>
      </c>
      <c r="D77" s="103" t="s">
        <v>386</v>
      </c>
      <c r="E77" s="78" t="s">
        <v>8</v>
      </c>
      <c r="F77" s="26" t="s">
        <v>8</v>
      </c>
      <c r="G77" s="77"/>
      <c r="H77" s="92">
        <v>5937</v>
      </c>
      <c r="I77" s="97" t="s">
        <v>8</v>
      </c>
      <c r="J77" s="129"/>
      <c r="K77" s="7"/>
    </row>
    <row r="78" spans="1:13" ht="14.25" customHeight="1">
      <c r="A78" s="18"/>
      <c r="B78" s="18"/>
      <c r="C78" s="31" t="s">
        <v>16</v>
      </c>
      <c r="D78" s="104" t="s">
        <v>387</v>
      </c>
      <c r="E78" s="76" t="s">
        <v>8</v>
      </c>
      <c r="F78" s="30" t="s">
        <v>8</v>
      </c>
      <c r="G78" s="77"/>
      <c r="H78" s="92">
        <v>15204</v>
      </c>
      <c r="I78" s="20" t="s">
        <v>388</v>
      </c>
    </row>
    <row r="79" spans="1:13" ht="14.25" customHeight="1">
      <c r="A79" s="18"/>
      <c r="B79" s="18"/>
      <c r="C79" s="29" t="s">
        <v>16</v>
      </c>
      <c r="D79" s="47" t="s">
        <v>67</v>
      </c>
      <c r="E79" s="76" t="s">
        <v>8</v>
      </c>
      <c r="F79" s="26" t="s">
        <v>8</v>
      </c>
      <c r="G79" s="77"/>
      <c r="H79" s="92">
        <f>30120+9090</f>
        <v>39210</v>
      </c>
      <c r="I79" s="20" t="s">
        <v>389</v>
      </c>
    </row>
    <row r="80" spans="1:13" ht="14.25" customHeight="1">
      <c r="A80" s="18"/>
      <c r="B80" s="18"/>
      <c r="C80" s="35" t="s">
        <v>16</v>
      </c>
      <c r="D80" s="132" t="s">
        <v>68</v>
      </c>
      <c r="E80" s="76"/>
      <c r="F80" s="26"/>
      <c r="G80" s="77"/>
      <c r="H80" s="92"/>
      <c r="I80" s="99"/>
    </row>
    <row r="81" spans="1:14" ht="14.25" customHeight="1">
      <c r="A81" s="18"/>
      <c r="B81" s="18"/>
      <c r="C81" s="29" t="s">
        <v>16</v>
      </c>
      <c r="D81" s="47" t="s">
        <v>74</v>
      </c>
      <c r="E81" s="76" t="s">
        <v>8</v>
      </c>
      <c r="F81" s="26" t="s">
        <v>8</v>
      </c>
      <c r="G81" s="77"/>
      <c r="H81" s="92">
        <f>24954+2580</f>
        <v>27534</v>
      </c>
      <c r="I81" s="105" t="s">
        <v>391</v>
      </c>
    </row>
    <row r="82" spans="1:14" ht="14.25" customHeight="1">
      <c r="A82" s="18"/>
      <c r="B82" s="18"/>
      <c r="C82" s="35" t="s">
        <v>16</v>
      </c>
      <c r="D82" s="132" t="s">
        <v>403</v>
      </c>
      <c r="E82" s="76"/>
      <c r="F82" s="26"/>
      <c r="G82" s="77"/>
      <c r="H82" s="94"/>
      <c r="I82" s="99"/>
    </row>
    <row r="83" spans="1:14" ht="14.25" customHeight="1">
      <c r="A83" s="18"/>
      <c r="B83" s="18"/>
      <c r="C83" s="29" t="s">
        <v>16</v>
      </c>
      <c r="D83" s="47" t="s">
        <v>75</v>
      </c>
      <c r="E83" s="76" t="s">
        <v>8</v>
      </c>
      <c r="F83" s="26"/>
      <c r="G83" s="77"/>
      <c r="H83" s="92">
        <v>2538</v>
      </c>
      <c r="I83" s="99"/>
      <c r="J83" s="24" t="s">
        <v>392</v>
      </c>
    </row>
    <row r="84" spans="1:14" ht="14.25" customHeight="1">
      <c r="A84" s="18"/>
      <c r="B84" s="18"/>
      <c r="C84" s="29" t="s">
        <v>16</v>
      </c>
      <c r="D84" s="47" t="s">
        <v>76</v>
      </c>
      <c r="E84" s="76" t="s">
        <v>8</v>
      </c>
      <c r="F84" s="26"/>
      <c r="G84" s="77"/>
      <c r="H84" s="92">
        <v>1011</v>
      </c>
      <c r="I84" s="105" t="s">
        <v>391</v>
      </c>
    </row>
    <row r="85" spans="1:14" ht="14.25" customHeight="1">
      <c r="A85" s="18"/>
      <c r="B85" s="18"/>
      <c r="C85" s="29" t="s">
        <v>16</v>
      </c>
      <c r="D85" s="47" t="s">
        <v>77</v>
      </c>
      <c r="E85" s="76" t="s">
        <v>8</v>
      </c>
      <c r="F85" s="26"/>
      <c r="G85" s="77"/>
      <c r="H85" s="92">
        <v>1161</v>
      </c>
      <c r="I85" s="105" t="s">
        <v>391</v>
      </c>
    </row>
    <row r="86" spans="1:14" ht="14.25" customHeight="1">
      <c r="A86" s="18"/>
      <c r="B86" s="18"/>
      <c r="C86" s="29" t="s">
        <v>16</v>
      </c>
      <c r="D86" s="47" t="s">
        <v>73</v>
      </c>
      <c r="E86" s="76" t="s">
        <v>8</v>
      </c>
      <c r="F86" s="26"/>
      <c r="G86" s="77"/>
      <c r="H86" s="92">
        <f>21798</f>
        <v>21798</v>
      </c>
      <c r="I86" s="99"/>
    </row>
    <row r="87" spans="1:14" ht="14.25" customHeight="1">
      <c r="A87" s="18"/>
      <c r="B87" s="18"/>
      <c r="C87" s="29" t="s">
        <v>16</v>
      </c>
      <c r="D87" s="47" t="s">
        <v>81</v>
      </c>
      <c r="E87" s="76" t="s">
        <v>8</v>
      </c>
      <c r="F87" s="26"/>
      <c r="G87" s="77"/>
      <c r="H87" s="95">
        <f>36912+9120</f>
        <v>46032</v>
      </c>
      <c r="I87" s="99"/>
      <c r="K87" s="1"/>
      <c r="N87" s="9"/>
    </row>
    <row r="88" spans="1:14" ht="14.25" customHeight="1">
      <c r="A88" s="18"/>
      <c r="B88" s="18"/>
      <c r="C88" s="29" t="s">
        <v>16</v>
      </c>
      <c r="D88" s="47" t="s">
        <v>84</v>
      </c>
      <c r="E88" s="119" t="s">
        <v>393</v>
      </c>
      <c r="F88" s="26"/>
      <c r="G88" s="77"/>
      <c r="H88" s="92"/>
      <c r="I88" s="99"/>
      <c r="J88" s="24"/>
    </row>
    <row r="89" spans="1:14" ht="14.25" customHeight="1">
      <c r="A89" s="18"/>
      <c r="B89" s="18"/>
      <c r="C89" s="29" t="s">
        <v>16</v>
      </c>
      <c r="D89" s="47" t="s">
        <v>87</v>
      </c>
      <c r="E89" s="120" t="s">
        <v>8</v>
      </c>
      <c r="F89" s="26"/>
      <c r="G89" s="77"/>
      <c r="H89" s="92">
        <v>2118</v>
      </c>
      <c r="I89" s="20" t="s">
        <v>394</v>
      </c>
    </row>
    <row r="90" spans="1:14" ht="14.25" customHeight="1">
      <c r="A90" s="18"/>
      <c r="B90" s="18"/>
      <c r="C90" s="29" t="s">
        <v>16</v>
      </c>
      <c r="D90" s="47" t="s">
        <v>89</v>
      </c>
      <c r="E90" s="76" t="s">
        <v>8</v>
      </c>
      <c r="F90" s="30" t="s">
        <v>395</v>
      </c>
      <c r="G90" s="77"/>
      <c r="H90" s="92">
        <v>13614</v>
      </c>
      <c r="I90" s="107" t="s">
        <v>388</v>
      </c>
    </row>
    <row r="91" spans="1:14" ht="14.25" customHeight="1">
      <c r="A91" s="18"/>
      <c r="B91" s="18"/>
      <c r="C91" s="29" t="s">
        <v>16</v>
      </c>
      <c r="D91" s="132" t="s">
        <v>88</v>
      </c>
      <c r="E91" s="76"/>
      <c r="F91" s="26"/>
      <c r="G91" s="77"/>
      <c r="H91" s="92"/>
      <c r="I91" s="106"/>
    </row>
    <row r="92" spans="1:14" ht="14.25" customHeight="1">
      <c r="A92" s="18"/>
      <c r="B92" s="18"/>
      <c r="C92" s="29" t="s">
        <v>16</v>
      </c>
      <c r="D92" s="89" t="s">
        <v>104</v>
      </c>
      <c r="E92" s="79" t="s">
        <v>18</v>
      </c>
      <c r="F92" s="26"/>
      <c r="G92" s="77"/>
      <c r="H92" s="92"/>
      <c r="I92" s="99"/>
    </row>
    <row r="93" spans="1:14" ht="14.25" customHeight="1">
      <c r="A93" s="18"/>
      <c r="B93" s="18"/>
      <c r="C93" s="29" t="s">
        <v>16</v>
      </c>
      <c r="D93" s="67" t="s">
        <v>396</v>
      </c>
      <c r="E93" s="78" t="s">
        <v>8</v>
      </c>
      <c r="F93" s="26"/>
      <c r="G93" s="77"/>
      <c r="H93" s="92">
        <f>7096+1311</f>
        <v>8407</v>
      </c>
      <c r="I93" s="97" t="s">
        <v>8</v>
      </c>
    </row>
    <row r="94" spans="1:14" ht="14.25" customHeight="1">
      <c r="A94" s="18"/>
      <c r="B94" s="18"/>
      <c r="C94" s="29" t="s">
        <v>16</v>
      </c>
      <c r="D94" s="47" t="s">
        <v>107</v>
      </c>
      <c r="E94" s="76" t="s">
        <v>8</v>
      </c>
      <c r="F94" s="26"/>
      <c r="G94" s="77"/>
      <c r="H94" s="92">
        <f>2484+6480</f>
        <v>8964</v>
      </c>
      <c r="I94" s="99"/>
    </row>
    <row r="95" spans="1:14" ht="14.25" customHeight="1">
      <c r="A95" s="18"/>
      <c r="B95" s="18"/>
      <c r="C95" s="29" t="s">
        <v>16</v>
      </c>
      <c r="D95" s="47" t="s">
        <v>443</v>
      </c>
      <c r="E95" s="76" t="s">
        <v>8</v>
      </c>
      <c r="F95" s="26"/>
      <c r="G95" s="77"/>
      <c r="H95" s="92">
        <v>2238</v>
      </c>
      <c r="I95" s="99"/>
    </row>
    <row r="96" spans="1:14" ht="14.25" customHeight="1">
      <c r="A96" s="18"/>
      <c r="B96" s="18"/>
      <c r="C96" s="29" t="s">
        <v>16</v>
      </c>
      <c r="D96" s="60" t="s">
        <v>131</v>
      </c>
      <c r="E96" s="76" t="s">
        <v>8</v>
      </c>
      <c r="F96" s="30" t="s">
        <v>8</v>
      </c>
      <c r="G96" s="77"/>
      <c r="H96" s="92">
        <f>8184+3636</f>
        <v>11820</v>
      </c>
      <c r="I96" s="20" t="s">
        <v>397</v>
      </c>
    </row>
    <row r="97" spans="1:13" ht="14.25" customHeight="1">
      <c r="A97" s="18"/>
      <c r="B97" s="18"/>
      <c r="C97" s="29" t="s">
        <v>16</v>
      </c>
      <c r="D97" s="47" t="s">
        <v>134</v>
      </c>
      <c r="E97" s="78" t="s">
        <v>8</v>
      </c>
      <c r="F97" s="26"/>
      <c r="G97" s="77"/>
      <c r="H97" s="92">
        <v>891</v>
      </c>
      <c r="I97" s="99"/>
      <c r="J97" s="24" t="s">
        <v>398</v>
      </c>
    </row>
    <row r="98" spans="1:13" ht="14.25" customHeight="1">
      <c r="A98" s="18"/>
      <c r="B98" s="18"/>
      <c r="C98" s="29" t="s">
        <v>16</v>
      </c>
      <c r="D98" s="47" t="s">
        <v>135</v>
      </c>
      <c r="E98" s="78" t="s">
        <v>8</v>
      </c>
      <c r="F98" s="26"/>
      <c r="G98" s="77"/>
      <c r="H98" s="92">
        <v>5376</v>
      </c>
      <c r="I98" s="115" t="s">
        <v>394</v>
      </c>
    </row>
    <row r="99" spans="1:13" ht="14.25" customHeight="1">
      <c r="A99" s="18"/>
      <c r="B99" s="18"/>
      <c r="C99" s="29" t="s">
        <v>16</v>
      </c>
      <c r="D99" s="132" t="s">
        <v>140</v>
      </c>
      <c r="E99" s="76"/>
      <c r="F99" s="26"/>
      <c r="G99" s="77"/>
      <c r="H99" s="92"/>
      <c r="I99" s="99"/>
    </row>
    <row r="100" spans="1:13" ht="14.25" customHeight="1">
      <c r="A100" s="18"/>
      <c r="B100" s="18"/>
      <c r="C100" s="29" t="s">
        <v>16</v>
      </c>
      <c r="D100" s="67" t="s">
        <v>445</v>
      </c>
      <c r="E100" s="76"/>
      <c r="F100" s="26"/>
      <c r="G100" s="77"/>
      <c r="H100" s="92"/>
      <c r="I100" s="99"/>
    </row>
    <row r="101" spans="1:13" ht="14.25" customHeight="1">
      <c r="A101" s="18"/>
      <c r="B101" s="18"/>
      <c r="C101" s="29" t="s">
        <v>16</v>
      </c>
      <c r="D101" s="67" t="s">
        <v>143</v>
      </c>
      <c r="E101" s="76"/>
      <c r="F101" s="26"/>
      <c r="G101" s="77"/>
      <c r="H101" s="92"/>
      <c r="I101" s="99"/>
    </row>
    <row r="102" spans="1:13" ht="14.25" customHeight="1">
      <c r="A102" s="18"/>
      <c r="B102" s="18"/>
      <c r="C102" s="34" t="s">
        <v>16</v>
      </c>
      <c r="D102" s="134" t="s">
        <v>144</v>
      </c>
      <c r="E102" s="79" t="s">
        <v>381</v>
      </c>
      <c r="F102" s="26"/>
      <c r="G102" s="77"/>
      <c r="H102" s="92"/>
      <c r="I102" s="99"/>
    </row>
    <row r="103" spans="1:13" ht="14.25" customHeight="1">
      <c r="A103" s="18"/>
      <c r="B103" s="18"/>
      <c r="C103" s="33" t="s">
        <v>16</v>
      </c>
      <c r="D103" s="47" t="s">
        <v>406</v>
      </c>
      <c r="E103" s="79"/>
      <c r="F103" s="26"/>
      <c r="G103" s="77"/>
      <c r="H103" s="92"/>
      <c r="I103" s="99"/>
      <c r="J103" t="s">
        <v>407</v>
      </c>
    </row>
    <row r="104" spans="1:13" ht="14.25" customHeight="1">
      <c r="A104" s="18"/>
      <c r="B104" s="18"/>
      <c r="C104" s="29" t="s">
        <v>16</v>
      </c>
      <c r="D104" s="47" t="s">
        <v>145</v>
      </c>
      <c r="E104" s="76" t="s">
        <v>8</v>
      </c>
      <c r="F104" s="26"/>
      <c r="G104" s="77"/>
      <c r="H104" s="92">
        <v>2394</v>
      </c>
      <c r="I104" s="105" t="s">
        <v>391</v>
      </c>
    </row>
    <row r="105" spans="1:13" ht="14.25" customHeight="1">
      <c r="A105" s="18"/>
      <c r="B105" s="18"/>
      <c r="C105" s="29" t="s">
        <v>16</v>
      </c>
      <c r="D105" s="47" t="s">
        <v>146</v>
      </c>
      <c r="E105" s="78" t="s">
        <v>8</v>
      </c>
      <c r="F105" s="26"/>
      <c r="G105" s="77"/>
      <c r="H105" s="92">
        <v>4272</v>
      </c>
      <c r="I105" s="20" t="s">
        <v>394</v>
      </c>
    </row>
    <row r="106" spans="1:13" ht="14.25" customHeight="1">
      <c r="A106" s="18"/>
      <c r="B106" s="18"/>
      <c r="C106" s="29" t="s">
        <v>16</v>
      </c>
      <c r="D106" s="90" t="s">
        <v>149</v>
      </c>
      <c r="E106" s="78" t="s">
        <v>8</v>
      </c>
      <c r="F106" s="26"/>
      <c r="G106" s="77"/>
      <c r="H106" s="92">
        <v>4305</v>
      </c>
      <c r="I106" s="20" t="s">
        <v>394</v>
      </c>
    </row>
    <row r="107" spans="1:13" ht="14.25" customHeight="1">
      <c r="A107" s="18"/>
      <c r="B107" s="18"/>
      <c r="C107" s="29" t="s">
        <v>16</v>
      </c>
      <c r="D107" s="47" t="s">
        <v>150</v>
      </c>
      <c r="E107" s="76" t="s">
        <v>8</v>
      </c>
      <c r="F107" s="26" t="s">
        <v>8</v>
      </c>
      <c r="G107" s="77"/>
      <c r="H107" s="92">
        <f>30864+9642</f>
        <v>40506</v>
      </c>
      <c r="I107" s="20" t="s">
        <v>399</v>
      </c>
    </row>
    <row r="108" spans="1:13" ht="14.25" customHeight="1">
      <c r="A108" s="18"/>
      <c r="B108" s="18"/>
      <c r="C108" s="34" t="s">
        <v>16</v>
      </c>
      <c r="D108" s="60" t="s">
        <v>153</v>
      </c>
      <c r="E108" s="78" t="s">
        <v>8</v>
      </c>
      <c r="F108" s="26"/>
      <c r="G108" s="77"/>
      <c r="H108" s="92">
        <v>990</v>
      </c>
      <c r="I108" s="99"/>
    </row>
    <row r="109" spans="1:13" ht="14.25" customHeight="1">
      <c r="A109" s="18"/>
      <c r="B109" s="18"/>
      <c r="C109" s="29" t="s">
        <v>16</v>
      </c>
      <c r="D109" s="47" t="s">
        <v>158</v>
      </c>
      <c r="E109" s="78" t="s">
        <v>8</v>
      </c>
      <c r="F109" s="26" t="s">
        <v>8</v>
      </c>
      <c r="G109" s="77"/>
      <c r="H109" s="92">
        <f>19458+6024</f>
        <v>25482</v>
      </c>
      <c r="I109" s="105" t="s">
        <v>391</v>
      </c>
    </row>
    <row r="110" spans="1:13" ht="14.25" customHeight="1">
      <c r="A110" s="18"/>
      <c r="B110" s="18"/>
      <c r="C110" s="29" t="s">
        <v>16</v>
      </c>
      <c r="D110" s="47" t="s">
        <v>161</v>
      </c>
      <c r="E110" s="76" t="s">
        <v>8</v>
      </c>
      <c r="F110" s="26"/>
      <c r="G110" s="77"/>
      <c r="H110" s="92">
        <f>6426+2724</f>
        <v>9150</v>
      </c>
      <c r="I110" s="20" t="s">
        <v>400</v>
      </c>
    </row>
    <row r="111" spans="1:13" ht="14.25" customHeight="1">
      <c r="A111" s="18"/>
      <c r="B111" s="18"/>
      <c r="C111" s="29" t="s">
        <v>16</v>
      </c>
      <c r="D111" s="47" t="s">
        <v>162</v>
      </c>
      <c r="E111" s="76" t="s">
        <v>8</v>
      </c>
      <c r="F111" s="26"/>
      <c r="G111" s="77"/>
      <c r="H111" s="92">
        <v>6798</v>
      </c>
      <c r="I111" s="97" t="s">
        <v>8</v>
      </c>
    </row>
    <row r="112" spans="1:13" ht="14.25" customHeight="1">
      <c r="A112" s="18"/>
      <c r="B112" s="18"/>
      <c r="C112" s="29" t="s">
        <v>16</v>
      </c>
      <c r="D112" s="110" t="s">
        <v>164</v>
      </c>
      <c r="E112" s="79" t="s">
        <v>18</v>
      </c>
      <c r="F112" s="26"/>
      <c r="G112" s="77"/>
      <c r="H112" s="92"/>
      <c r="I112" s="99"/>
      <c r="M112" s="108"/>
    </row>
    <row r="113" spans="1:9" ht="14.25" customHeight="1">
      <c r="A113" s="18"/>
      <c r="B113" s="18"/>
      <c r="C113" s="29" t="s">
        <v>16</v>
      </c>
      <c r="D113" s="47" t="s">
        <v>166</v>
      </c>
      <c r="E113" s="78" t="s">
        <v>8</v>
      </c>
      <c r="F113" s="26"/>
      <c r="G113" s="77"/>
      <c r="H113" s="92">
        <v>3319</v>
      </c>
      <c r="I113" s="97" t="s">
        <v>8</v>
      </c>
    </row>
    <row r="114" spans="1:9" ht="14.25" customHeight="1">
      <c r="A114" s="18"/>
      <c r="B114" s="18"/>
      <c r="C114" s="29" t="s">
        <v>16</v>
      </c>
      <c r="D114" s="47" t="s">
        <v>170</v>
      </c>
      <c r="E114" s="78" t="s">
        <v>8</v>
      </c>
      <c r="F114" s="26"/>
      <c r="G114" s="77"/>
      <c r="H114" s="92">
        <v>12141</v>
      </c>
      <c r="I114" s="97" t="s">
        <v>8</v>
      </c>
    </row>
    <row r="115" spans="1:9" ht="14.25" customHeight="1">
      <c r="A115" s="18"/>
      <c r="B115" s="18"/>
      <c r="C115" s="29" t="s">
        <v>16</v>
      </c>
      <c r="D115" s="47" t="s">
        <v>173</v>
      </c>
      <c r="E115" s="78" t="s">
        <v>8</v>
      </c>
      <c r="F115" s="26"/>
      <c r="G115" s="77"/>
      <c r="H115" s="92">
        <v>2684</v>
      </c>
      <c r="I115" s="97" t="s">
        <v>8</v>
      </c>
    </row>
    <row r="116" spans="1:9" ht="14.25" customHeight="1">
      <c r="A116" s="18"/>
      <c r="B116" s="18"/>
      <c r="C116" s="29" t="s">
        <v>16</v>
      </c>
      <c r="D116" s="47" t="s">
        <v>174</v>
      </c>
      <c r="E116" s="82" t="s">
        <v>8</v>
      </c>
      <c r="F116" s="41"/>
      <c r="G116" s="77"/>
      <c r="H116" s="92">
        <v>1695</v>
      </c>
      <c r="I116" s="105" t="s">
        <v>391</v>
      </c>
    </row>
    <row r="117" spans="1:9" ht="14.25" customHeight="1">
      <c r="A117" s="19" t="s">
        <v>188</v>
      </c>
      <c r="B117" s="33" t="s">
        <v>180</v>
      </c>
      <c r="C117" s="29" t="s">
        <v>16</v>
      </c>
      <c r="D117" s="53" t="s">
        <v>220</v>
      </c>
      <c r="E117" s="78" t="s">
        <v>8</v>
      </c>
      <c r="F117" s="30" t="s">
        <v>8</v>
      </c>
      <c r="G117" s="77"/>
      <c r="H117" s="92">
        <f>2758+456</f>
        <v>3214</v>
      </c>
      <c r="I117" s="105" t="s">
        <v>391</v>
      </c>
    </row>
    <row r="118" spans="1:9" ht="14.25" customHeight="1">
      <c r="A118" s="33" t="s">
        <v>183</v>
      </c>
      <c r="B118" s="33" t="s">
        <v>180</v>
      </c>
      <c r="C118" s="29" t="s">
        <v>16</v>
      </c>
      <c r="D118" s="109" t="s">
        <v>185</v>
      </c>
      <c r="E118" s="78"/>
      <c r="F118" s="26"/>
      <c r="G118" s="77"/>
      <c r="H118" s="92"/>
      <c r="I118" s="99"/>
    </row>
    <row r="119" spans="1:9" ht="14.25" customHeight="1">
      <c r="A119" s="18"/>
      <c r="B119" s="18"/>
      <c r="C119" s="42" t="s">
        <v>16</v>
      </c>
      <c r="D119" s="63" t="s">
        <v>380</v>
      </c>
      <c r="E119" s="82" t="s">
        <v>8</v>
      </c>
      <c r="F119" s="43" t="s">
        <v>8</v>
      </c>
      <c r="G119" s="77"/>
      <c r="H119" s="92"/>
      <c r="I119" s="99"/>
    </row>
    <row r="120" spans="1:9" ht="14.25" customHeight="1">
      <c r="A120" s="33" t="s">
        <v>186</v>
      </c>
      <c r="B120" s="33" t="s">
        <v>180</v>
      </c>
      <c r="C120" s="29" t="s">
        <v>16</v>
      </c>
      <c r="D120" s="110" t="s">
        <v>187</v>
      </c>
      <c r="E120" s="117" t="s">
        <v>383</v>
      </c>
      <c r="F120" s="26"/>
      <c r="G120" s="77"/>
      <c r="H120" s="93" t="s">
        <v>383</v>
      </c>
      <c r="I120" s="99"/>
    </row>
    <row r="121" spans="1:9" ht="14.25" customHeight="1">
      <c r="A121" s="33" t="s">
        <v>188</v>
      </c>
      <c r="B121" s="33" t="s">
        <v>180</v>
      </c>
      <c r="C121" s="29" t="s">
        <v>16</v>
      </c>
      <c r="D121" s="53" t="s">
        <v>189</v>
      </c>
      <c r="E121" s="78" t="s">
        <v>8</v>
      </c>
      <c r="F121" s="30" t="s">
        <v>8</v>
      </c>
      <c r="G121" s="77"/>
      <c r="H121" s="92">
        <f>3949+1818</f>
        <v>5767</v>
      </c>
      <c r="I121" s="105" t="s">
        <v>391</v>
      </c>
    </row>
    <row r="122" spans="1:9" ht="14.25" customHeight="1">
      <c r="A122" s="33" t="s">
        <v>179</v>
      </c>
      <c r="B122" s="33" t="s">
        <v>180</v>
      </c>
      <c r="C122" s="29" t="s">
        <v>16</v>
      </c>
      <c r="D122" s="63" t="s">
        <v>181</v>
      </c>
      <c r="E122" s="118" t="s">
        <v>182</v>
      </c>
      <c r="F122" s="26"/>
      <c r="G122" s="77"/>
      <c r="H122" s="92"/>
      <c r="I122" s="99"/>
    </row>
    <row r="123" spans="1:9" ht="14.25" customHeight="1">
      <c r="A123" s="33" t="s">
        <v>188</v>
      </c>
      <c r="B123" s="33" t="s">
        <v>180</v>
      </c>
      <c r="C123" s="29" t="s">
        <v>16</v>
      </c>
      <c r="D123" s="62" t="s">
        <v>190</v>
      </c>
      <c r="E123" s="79" t="s">
        <v>191</v>
      </c>
      <c r="F123" s="26"/>
      <c r="G123" s="77"/>
      <c r="H123" s="92"/>
      <c r="I123" s="99"/>
    </row>
    <row r="124" spans="1:9" ht="14.25" customHeight="1">
      <c r="A124" s="33" t="s">
        <v>183</v>
      </c>
      <c r="B124" s="33" t="s">
        <v>180</v>
      </c>
      <c r="C124" s="29" t="s">
        <v>16</v>
      </c>
      <c r="D124" s="53" t="s">
        <v>184</v>
      </c>
      <c r="E124" s="76" t="s">
        <v>8</v>
      </c>
      <c r="F124" s="26" t="s">
        <v>8</v>
      </c>
      <c r="G124" s="77"/>
      <c r="H124" s="92">
        <f>6658+2508</f>
        <v>9166</v>
      </c>
      <c r="I124" s="105" t="s">
        <v>391</v>
      </c>
    </row>
    <row r="125" spans="1:9" ht="14.25" customHeight="1">
      <c r="A125" s="18"/>
      <c r="B125" s="33" t="s">
        <v>180</v>
      </c>
      <c r="C125" s="29" t="s">
        <v>16</v>
      </c>
      <c r="D125" s="53" t="s">
        <v>192</v>
      </c>
      <c r="E125" s="78" t="s">
        <v>8</v>
      </c>
      <c r="F125" s="30" t="s">
        <v>8</v>
      </c>
      <c r="G125" s="77"/>
      <c r="H125" s="92">
        <f>10161+2280</f>
        <v>12441</v>
      </c>
      <c r="I125" s="97" t="s">
        <v>8</v>
      </c>
    </row>
    <row r="126" spans="1:9" ht="14.25" customHeight="1">
      <c r="A126" s="18"/>
      <c r="B126" s="33" t="s">
        <v>180</v>
      </c>
      <c r="C126" s="29" t="s">
        <v>16</v>
      </c>
      <c r="D126" s="112" t="s">
        <v>193</v>
      </c>
      <c r="E126" s="79" t="s">
        <v>194</v>
      </c>
      <c r="F126" s="26"/>
      <c r="G126" s="77"/>
      <c r="H126" s="92"/>
      <c r="I126" s="99"/>
    </row>
    <row r="127" spans="1:9" ht="14.25" customHeight="1">
      <c r="A127" s="18"/>
      <c r="B127" s="33" t="s">
        <v>180</v>
      </c>
      <c r="C127" s="29" t="s">
        <v>16</v>
      </c>
      <c r="D127" s="113" t="s">
        <v>195</v>
      </c>
      <c r="E127" s="79" t="s">
        <v>196</v>
      </c>
      <c r="F127" s="26"/>
      <c r="G127" s="77"/>
      <c r="H127" s="92"/>
      <c r="I127" s="99"/>
    </row>
    <row r="128" spans="1:9" ht="14.25" customHeight="1">
      <c r="A128" s="33" t="s">
        <v>179</v>
      </c>
      <c r="B128" s="33" t="s">
        <v>180</v>
      </c>
      <c r="C128" s="29" t="s">
        <v>16</v>
      </c>
      <c r="D128" s="63" t="s">
        <v>197</v>
      </c>
      <c r="E128" s="78" t="s">
        <v>8</v>
      </c>
      <c r="F128" s="30" t="s">
        <v>8</v>
      </c>
      <c r="G128" s="77"/>
      <c r="H128" s="92"/>
      <c r="I128" s="99"/>
    </row>
    <row r="129" spans="1:9" ht="14.25" customHeight="1">
      <c r="A129" s="19" t="s">
        <v>188</v>
      </c>
      <c r="B129" s="33" t="s">
        <v>180</v>
      </c>
      <c r="C129" s="29" t="s">
        <v>16</v>
      </c>
      <c r="D129" s="53" t="s">
        <v>198</v>
      </c>
      <c r="E129" s="78" t="s">
        <v>8</v>
      </c>
      <c r="F129" s="26"/>
      <c r="G129" s="77"/>
      <c r="H129" s="92">
        <v>1962</v>
      </c>
      <c r="I129" s="20" t="s">
        <v>394</v>
      </c>
    </row>
    <row r="130" spans="1:9" ht="14.25" customHeight="1">
      <c r="A130" s="33" t="s">
        <v>179</v>
      </c>
      <c r="B130" s="33" t="s">
        <v>180</v>
      </c>
      <c r="C130" s="29" t="s">
        <v>16</v>
      </c>
      <c r="D130" s="63" t="s">
        <v>199</v>
      </c>
      <c r="E130" s="78" t="s">
        <v>8</v>
      </c>
      <c r="F130" s="30" t="s">
        <v>8</v>
      </c>
      <c r="G130" s="77"/>
      <c r="H130" s="92"/>
      <c r="I130" s="99"/>
    </row>
    <row r="131" spans="1:9" ht="14.25" customHeight="1">
      <c r="A131" s="33" t="s">
        <v>179</v>
      </c>
      <c r="B131" s="33" t="s">
        <v>180</v>
      </c>
      <c r="C131" s="29" t="s">
        <v>16</v>
      </c>
      <c r="D131" s="63" t="s">
        <v>200</v>
      </c>
      <c r="E131" s="79" t="s">
        <v>201</v>
      </c>
      <c r="F131" s="26"/>
      <c r="G131" s="77"/>
      <c r="H131" s="92"/>
      <c r="I131" s="99"/>
    </row>
    <row r="132" spans="1:9" ht="14.25" customHeight="1">
      <c r="A132" s="33" t="s">
        <v>188</v>
      </c>
      <c r="B132" s="33" t="s">
        <v>180</v>
      </c>
      <c r="C132" s="34" t="s">
        <v>16</v>
      </c>
      <c r="D132" s="111" t="s">
        <v>202</v>
      </c>
      <c r="E132" s="78" t="s">
        <v>8</v>
      </c>
      <c r="F132" s="26" t="s">
        <v>8</v>
      </c>
      <c r="G132" s="77"/>
      <c r="H132" s="92">
        <f>8277+2106</f>
        <v>10383</v>
      </c>
      <c r="I132" s="97" t="s">
        <v>8</v>
      </c>
    </row>
    <row r="133" spans="1:9" ht="14.25" customHeight="1">
      <c r="A133" s="33" t="s">
        <v>179</v>
      </c>
      <c r="B133" s="33" t="s">
        <v>180</v>
      </c>
      <c r="C133" s="29" t="s">
        <v>16</v>
      </c>
      <c r="D133" s="63" t="s">
        <v>204</v>
      </c>
      <c r="E133" s="78" t="s">
        <v>8</v>
      </c>
      <c r="F133" s="26"/>
      <c r="G133" s="77"/>
      <c r="H133" s="92"/>
      <c r="I133" s="99"/>
    </row>
    <row r="134" spans="1:9" ht="14.25" customHeight="1">
      <c r="A134" s="33" t="s">
        <v>179</v>
      </c>
      <c r="B134" s="33" t="s">
        <v>180</v>
      </c>
      <c r="C134" s="29" t="s">
        <v>16</v>
      </c>
      <c r="D134" s="63" t="s">
        <v>203</v>
      </c>
      <c r="E134" s="76" t="s">
        <v>8</v>
      </c>
      <c r="F134" s="26"/>
      <c r="G134" s="77"/>
      <c r="H134" s="92"/>
      <c r="I134" s="99"/>
    </row>
    <row r="135" spans="1:9" ht="14.25" customHeight="1">
      <c r="A135" s="33" t="s">
        <v>179</v>
      </c>
      <c r="B135" s="33" t="s">
        <v>180</v>
      </c>
      <c r="C135" s="29" t="s">
        <v>16</v>
      </c>
      <c r="D135" s="63" t="s">
        <v>205</v>
      </c>
      <c r="E135" s="78" t="s">
        <v>8</v>
      </c>
      <c r="F135" s="26"/>
      <c r="G135" s="77"/>
      <c r="H135" s="92"/>
      <c r="I135" s="99"/>
    </row>
    <row r="136" spans="1:9" ht="14.25" customHeight="1">
      <c r="A136" s="33" t="s">
        <v>183</v>
      </c>
      <c r="B136" s="33" t="s">
        <v>180</v>
      </c>
      <c r="C136" s="29" t="s">
        <v>16</v>
      </c>
      <c r="D136" s="110" t="s">
        <v>209</v>
      </c>
      <c r="E136" s="79" t="s">
        <v>210</v>
      </c>
      <c r="F136" s="26"/>
      <c r="G136" s="77"/>
      <c r="H136" s="92"/>
      <c r="I136" s="99"/>
    </row>
    <row r="137" spans="1:9" ht="14.25" customHeight="1">
      <c r="A137" s="33" t="s">
        <v>183</v>
      </c>
      <c r="B137" s="33" t="s">
        <v>180</v>
      </c>
      <c r="C137" s="29" t="s">
        <v>16</v>
      </c>
      <c r="D137" s="53" t="s">
        <v>211</v>
      </c>
      <c r="E137" s="78" t="s">
        <v>8</v>
      </c>
      <c r="F137" s="26"/>
      <c r="G137" s="77"/>
      <c r="H137" s="92">
        <v>2736</v>
      </c>
      <c r="I137" s="20" t="s">
        <v>394</v>
      </c>
    </row>
    <row r="138" spans="1:9" ht="14.25" customHeight="1">
      <c r="A138" s="33" t="s">
        <v>179</v>
      </c>
      <c r="B138" s="33" t="s">
        <v>180</v>
      </c>
      <c r="C138" s="29" t="s">
        <v>16</v>
      </c>
      <c r="D138" s="64" t="s">
        <v>212</v>
      </c>
      <c r="E138" s="78" t="s">
        <v>8</v>
      </c>
      <c r="F138" s="26"/>
      <c r="G138" s="77"/>
      <c r="H138" s="92"/>
      <c r="I138" s="99"/>
    </row>
    <row r="139" spans="1:9" ht="14.25" customHeight="1">
      <c r="A139" s="33" t="s">
        <v>179</v>
      </c>
      <c r="B139" s="33" t="s">
        <v>180</v>
      </c>
      <c r="C139" s="29" t="s">
        <v>16</v>
      </c>
      <c r="D139" s="63" t="s">
        <v>213</v>
      </c>
      <c r="E139" s="78" t="s">
        <v>8</v>
      </c>
      <c r="F139" s="26"/>
      <c r="G139" s="77"/>
      <c r="H139" s="92"/>
      <c r="I139" s="99"/>
    </row>
    <row r="140" spans="1:9" ht="14.25" customHeight="1">
      <c r="A140" s="33" t="s">
        <v>183</v>
      </c>
      <c r="B140" s="33" t="s">
        <v>180</v>
      </c>
      <c r="C140" s="29" t="s">
        <v>16</v>
      </c>
      <c r="D140" s="53" t="s">
        <v>214</v>
      </c>
      <c r="E140" s="78" t="s">
        <v>8</v>
      </c>
      <c r="F140" s="26"/>
      <c r="G140" s="77"/>
      <c r="H140" s="92">
        <v>9909</v>
      </c>
      <c r="I140" s="105" t="s">
        <v>391</v>
      </c>
    </row>
    <row r="141" spans="1:9" ht="14.25" customHeight="1">
      <c r="A141" s="33" t="s">
        <v>186</v>
      </c>
      <c r="B141" s="33" t="s">
        <v>180</v>
      </c>
      <c r="C141" s="29" t="s">
        <v>16</v>
      </c>
      <c r="D141" s="53" t="s">
        <v>215</v>
      </c>
      <c r="E141" s="79" t="s">
        <v>216</v>
      </c>
      <c r="F141" s="26"/>
      <c r="G141" s="77"/>
      <c r="H141" s="92"/>
      <c r="I141" s="99"/>
    </row>
    <row r="142" spans="1:9" ht="14.25" customHeight="1">
      <c r="A142" s="33" t="s">
        <v>179</v>
      </c>
      <c r="B142" s="33" t="s">
        <v>180</v>
      </c>
      <c r="C142" s="29" t="s">
        <v>16</v>
      </c>
      <c r="D142" s="63" t="s">
        <v>217</v>
      </c>
      <c r="E142" s="78" t="s">
        <v>8</v>
      </c>
      <c r="F142" s="30" t="s">
        <v>8</v>
      </c>
      <c r="G142" s="77"/>
      <c r="H142" s="92"/>
      <c r="I142" s="99"/>
    </row>
    <row r="143" spans="1:9" ht="14.25" customHeight="1">
      <c r="A143" s="33" t="s">
        <v>183</v>
      </c>
      <c r="B143" s="33" t="s">
        <v>180</v>
      </c>
      <c r="C143" s="34" t="s">
        <v>16</v>
      </c>
      <c r="D143" s="64" t="s">
        <v>218</v>
      </c>
      <c r="E143" s="78" t="s">
        <v>8</v>
      </c>
      <c r="F143" s="30" t="s">
        <v>8</v>
      </c>
      <c r="G143" s="77"/>
      <c r="H143" s="92">
        <f>5751+1368</f>
        <v>7119</v>
      </c>
      <c r="I143" s="105" t="s">
        <v>391</v>
      </c>
    </row>
    <row r="144" spans="1:9" ht="14.25" customHeight="1">
      <c r="A144" s="40" t="s">
        <v>186</v>
      </c>
      <c r="B144" s="40" t="s">
        <v>180</v>
      </c>
      <c r="C144" s="40" t="s">
        <v>16</v>
      </c>
      <c r="D144" s="131" t="s">
        <v>402</v>
      </c>
      <c r="E144" s="117" t="s">
        <v>383</v>
      </c>
      <c r="F144" s="30"/>
      <c r="G144" s="77"/>
      <c r="H144" s="117" t="s">
        <v>383</v>
      </c>
      <c r="I144" s="105"/>
    </row>
    <row r="145" spans="1:11" ht="14.25" customHeight="1">
      <c r="A145" s="18"/>
      <c r="B145" s="33" t="s">
        <v>180</v>
      </c>
      <c r="C145" s="29" t="s">
        <v>16</v>
      </c>
      <c r="D145" s="65" t="s">
        <v>219</v>
      </c>
      <c r="E145" s="76"/>
      <c r="F145" s="26"/>
      <c r="G145" s="77"/>
      <c r="H145" s="92"/>
      <c r="I145" s="99"/>
    </row>
    <row r="146" spans="1:11" ht="14.25" customHeight="1">
      <c r="A146" s="114" t="s">
        <v>186</v>
      </c>
      <c r="B146" s="33" t="s">
        <v>180</v>
      </c>
      <c r="C146" s="29" t="s">
        <v>16</v>
      </c>
      <c r="D146" s="53" t="s">
        <v>221</v>
      </c>
      <c r="E146" s="76" t="s">
        <v>8</v>
      </c>
      <c r="F146" s="26"/>
      <c r="G146" s="77"/>
      <c r="H146" s="92">
        <v>8862</v>
      </c>
      <c r="I146" s="105" t="s">
        <v>391</v>
      </c>
      <c r="J146" t="s">
        <v>408</v>
      </c>
    </row>
    <row r="147" spans="1:11" ht="14.25" customHeight="1">
      <c r="A147" s="18"/>
      <c r="B147" s="33" t="s">
        <v>180</v>
      </c>
      <c r="C147" s="29" t="s">
        <v>16</v>
      </c>
      <c r="D147" s="65" t="s">
        <v>222</v>
      </c>
      <c r="E147" s="76"/>
      <c r="F147" s="26"/>
      <c r="G147" s="77"/>
      <c r="H147" s="92"/>
      <c r="I147" s="99"/>
    </row>
    <row r="148" spans="1:11" ht="14.25" customHeight="1">
      <c r="A148" s="33" t="s">
        <v>179</v>
      </c>
      <c r="B148" s="33" t="s">
        <v>180</v>
      </c>
      <c r="C148" s="29" t="s">
        <v>16</v>
      </c>
      <c r="D148" s="64" t="s">
        <v>223</v>
      </c>
      <c r="E148" s="78" t="s">
        <v>8</v>
      </c>
      <c r="F148" s="26"/>
      <c r="G148" s="77"/>
      <c r="H148" s="92"/>
      <c r="I148" s="99"/>
      <c r="K148" s="136"/>
    </row>
    <row r="149" spans="1:11" ht="14.25" customHeight="1">
      <c r="A149" s="40" t="s">
        <v>186</v>
      </c>
      <c r="B149" s="33" t="s">
        <v>180</v>
      </c>
      <c r="C149" s="29" t="s">
        <v>16</v>
      </c>
      <c r="D149" s="53" t="s">
        <v>224</v>
      </c>
      <c r="E149" s="78" t="s">
        <v>8</v>
      </c>
      <c r="F149" s="26"/>
      <c r="G149" s="77"/>
      <c r="H149" s="92">
        <v>2004</v>
      </c>
      <c r="I149" s="97" t="s">
        <v>8</v>
      </c>
      <c r="K149" s="136"/>
    </row>
    <row r="150" spans="1:11" ht="14.25" customHeight="1">
      <c r="A150" s="33" t="s">
        <v>183</v>
      </c>
      <c r="B150" s="33" t="s">
        <v>180</v>
      </c>
      <c r="C150" s="34" t="s">
        <v>16</v>
      </c>
      <c r="D150" s="64" t="s">
        <v>228</v>
      </c>
      <c r="E150" s="78" t="s">
        <v>8</v>
      </c>
      <c r="F150" s="26"/>
      <c r="G150" s="77"/>
      <c r="H150" s="92">
        <v>10554</v>
      </c>
      <c r="I150" s="20" t="s">
        <v>389</v>
      </c>
    </row>
    <row r="151" spans="1:11" ht="14.25" customHeight="1">
      <c r="A151" s="33" t="s">
        <v>179</v>
      </c>
      <c r="B151" s="33" t="s">
        <v>180</v>
      </c>
      <c r="C151" s="34" t="s">
        <v>16</v>
      </c>
      <c r="D151" s="64" t="s">
        <v>227</v>
      </c>
      <c r="E151" s="78" t="s">
        <v>8</v>
      </c>
      <c r="F151" s="26"/>
      <c r="G151" s="77"/>
      <c r="H151" s="92"/>
      <c r="I151" s="99"/>
    </row>
    <row r="152" spans="1:11" ht="14.25" customHeight="1">
      <c r="A152" s="33"/>
      <c r="B152" s="33" t="s">
        <v>180</v>
      </c>
      <c r="C152" s="29" t="s">
        <v>16</v>
      </c>
      <c r="D152" s="112" t="s">
        <v>225</v>
      </c>
      <c r="E152" s="76"/>
      <c r="F152" s="26"/>
      <c r="G152" s="77"/>
      <c r="H152" s="92"/>
      <c r="I152" s="99"/>
    </row>
    <row r="153" spans="1:11" ht="14.25" customHeight="1">
      <c r="A153" s="33" t="s">
        <v>188</v>
      </c>
      <c r="B153" s="33" t="s">
        <v>180</v>
      </c>
      <c r="C153" s="29" t="s">
        <v>16</v>
      </c>
      <c r="D153" s="148" t="s">
        <v>226</v>
      </c>
      <c r="E153" s="151" t="s">
        <v>449</v>
      </c>
      <c r="F153" s="152"/>
      <c r="G153" s="153"/>
      <c r="H153" s="92"/>
      <c r="I153" s="97" t="s">
        <v>8</v>
      </c>
    </row>
    <row r="154" spans="1:11" ht="14.25" customHeight="1">
      <c r="A154" s="40" t="s">
        <v>183</v>
      </c>
      <c r="B154" s="40" t="s">
        <v>180</v>
      </c>
      <c r="C154" s="42" t="s">
        <v>16</v>
      </c>
      <c r="D154" s="135" t="s">
        <v>404</v>
      </c>
      <c r="E154" s="78" t="s">
        <v>8</v>
      </c>
      <c r="F154" s="30"/>
      <c r="G154" s="77"/>
      <c r="H154" s="92">
        <v>1450</v>
      </c>
      <c r="I154" s="115" t="s">
        <v>394</v>
      </c>
    </row>
    <row r="155" spans="1:11" ht="14.25" customHeight="1">
      <c r="A155" s="40" t="s">
        <v>441</v>
      </c>
      <c r="B155" s="40" t="s">
        <v>180</v>
      </c>
      <c r="C155" s="42" t="s">
        <v>16</v>
      </c>
      <c r="D155" s="135" t="s">
        <v>442</v>
      </c>
      <c r="E155" s="145" t="s">
        <v>8</v>
      </c>
      <c r="F155" s="146" t="s">
        <v>8</v>
      </c>
      <c r="G155" s="77"/>
      <c r="H155" s="92">
        <f>1719+312</f>
        <v>2031</v>
      </c>
      <c r="I155" s="105" t="s">
        <v>391</v>
      </c>
    </row>
    <row r="156" spans="1:11" ht="14.25" customHeight="1">
      <c r="A156" s="40" t="s">
        <v>441</v>
      </c>
      <c r="B156" s="40" t="s">
        <v>180</v>
      </c>
      <c r="C156" s="42" t="s">
        <v>16</v>
      </c>
      <c r="D156" s="135" t="s">
        <v>444</v>
      </c>
      <c r="E156" s="78"/>
      <c r="F156" s="30"/>
      <c r="G156" s="77"/>
      <c r="H156" s="92"/>
      <c r="I156" s="115"/>
    </row>
    <row r="157" spans="1:11" ht="14.25" customHeight="1">
      <c r="A157" s="40" t="s">
        <v>183</v>
      </c>
      <c r="B157" s="40" t="s">
        <v>180</v>
      </c>
      <c r="C157" s="42" t="s">
        <v>16</v>
      </c>
      <c r="D157" s="135" t="s">
        <v>405</v>
      </c>
      <c r="E157" s="78" t="s">
        <v>8</v>
      </c>
      <c r="F157" s="30"/>
      <c r="G157" s="77"/>
      <c r="H157" s="92">
        <v>1347</v>
      </c>
      <c r="I157" s="115" t="s">
        <v>394</v>
      </c>
    </row>
    <row r="158" spans="1:11" ht="14.25" customHeight="1">
      <c r="A158" s="18"/>
      <c r="B158" s="33" t="s">
        <v>180</v>
      </c>
      <c r="C158" s="29" t="s">
        <v>16</v>
      </c>
      <c r="D158" s="112" t="s">
        <v>229</v>
      </c>
      <c r="E158" s="79" t="s">
        <v>383</v>
      </c>
      <c r="F158" s="26"/>
      <c r="G158" s="77"/>
      <c r="H158" s="92"/>
      <c r="I158" s="99"/>
    </row>
    <row r="159" spans="1:11" ht="14.25" customHeight="1">
      <c r="A159" s="33" t="s">
        <v>183</v>
      </c>
      <c r="B159" s="33" t="s">
        <v>180</v>
      </c>
      <c r="C159" s="29" t="s">
        <v>16</v>
      </c>
      <c r="D159" s="110" t="s">
        <v>230</v>
      </c>
      <c r="E159" s="79" t="s">
        <v>196</v>
      </c>
      <c r="F159" s="26"/>
      <c r="G159" s="77"/>
      <c r="H159" s="92"/>
      <c r="I159" s="99"/>
    </row>
    <row r="160" spans="1:11" ht="14.25" customHeight="1">
      <c r="A160" s="18"/>
      <c r="B160" s="33" t="s">
        <v>180</v>
      </c>
      <c r="C160" s="29" t="s">
        <v>16</v>
      </c>
      <c r="D160" s="110" t="s">
        <v>232</v>
      </c>
      <c r="E160" s="79" t="s">
        <v>196</v>
      </c>
      <c r="F160" s="26"/>
      <c r="G160" s="77"/>
      <c r="H160" s="92"/>
      <c r="I160" s="99"/>
    </row>
    <row r="161" spans="1:11" ht="14.25" customHeight="1">
      <c r="A161" s="18"/>
      <c r="B161" s="33" t="s">
        <v>180</v>
      </c>
      <c r="C161" s="29" t="s">
        <v>16</v>
      </c>
      <c r="D161" s="112" t="s">
        <v>231</v>
      </c>
      <c r="E161" s="76"/>
      <c r="F161" s="26"/>
      <c r="G161" s="77"/>
      <c r="H161" s="92"/>
      <c r="I161" s="99"/>
    </row>
    <row r="162" spans="1:11" ht="14.25" customHeight="1">
      <c r="A162" s="18"/>
      <c r="B162" s="33" t="s">
        <v>180</v>
      </c>
      <c r="C162" s="29" t="s">
        <v>16</v>
      </c>
      <c r="D162" s="110" t="s">
        <v>234</v>
      </c>
      <c r="E162" s="79" t="s">
        <v>235</v>
      </c>
      <c r="F162" s="26"/>
      <c r="G162" s="77"/>
      <c r="H162" s="92"/>
      <c r="I162" s="99"/>
    </row>
    <row r="163" spans="1:11" ht="14.25" customHeight="1">
      <c r="A163" s="114" t="s">
        <v>179</v>
      </c>
      <c r="B163" s="33" t="s">
        <v>180</v>
      </c>
      <c r="C163" s="29" t="s">
        <v>16</v>
      </c>
      <c r="D163" s="63" t="s">
        <v>233</v>
      </c>
      <c r="E163" s="76" t="s">
        <v>8</v>
      </c>
      <c r="F163" s="26"/>
      <c r="G163" s="77"/>
      <c r="H163" s="92"/>
      <c r="I163" s="99"/>
    </row>
    <row r="164" spans="1:11" ht="14.25" customHeight="1">
      <c r="A164" s="18"/>
      <c r="B164" s="33" t="s">
        <v>180</v>
      </c>
      <c r="C164" s="29" t="s">
        <v>16</v>
      </c>
      <c r="D164" s="110" t="s">
        <v>236</v>
      </c>
      <c r="E164" s="79" t="s">
        <v>383</v>
      </c>
      <c r="F164" s="123" t="s">
        <v>383</v>
      </c>
      <c r="G164" s="77"/>
      <c r="H164" s="118" t="s">
        <v>383</v>
      </c>
      <c r="I164" s="99"/>
    </row>
    <row r="165" spans="1:11" ht="14.25" customHeight="1">
      <c r="A165" s="44" t="s">
        <v>183</v>
      </c>
      <c r="B165" s="44" t="s">
        <v>180</v>
      </c>
      <c r="C165" s="35" t="s">
        <v>16</v>
      </c>
      <c r="D165" s="66" t="s">
        <v>237</v>
      </c>
      <c r="E165" s="83" t="s">
        <v>8</v>
      </c>
      <c r="F165" s="83" t="s">
        <v>8</v>
      </c>
      <c r="G165" s="84"/>
      <c r="H165" s="127"/>
      <c r="I165" s="99"/>
    </row>
    <row r="166" spans="1:11" ht="14.25" customHeight="1">
      <c r="A166" s="18"/>
      <c r="B166" s="33" t="s">
        <v>180</v>
      </c>
      <c r="C166" s="29" t="s">
        <v>16</v>
      </c>
      <c r="D166" s="66" t="s">
        <v>238</v>
      </c>
      <c r="E166" s="76"/>
      <c r="F166" s="26"/>
      <c r="G166" s="77"/>
      <c r="H166" s="92"/>
      <c r="I166" s="99"/>
    </row>
    <row r="167" spans="1:11" ht="14.25" customHeight="1">
      <c r="A167" s="33" t="s">
        <v>179</v>
      </c>
      <c r="B167" s="33" t="s">
        <v>180</v>
      </c>
      <c r="C167" s="34" t="s">
        <v>16</v>
      </c>
      <c r="D167" s="50" t="s">
        <v>239</v>
      </c>
      <c r="E167" s="78" t="s">
        <v>8</v>
      </c>
      <c r="F167" s="30"/>
      <c r="G167" s="77"/>
      <c r="H167" s="92"/>
      <c r="I167" s="99"/>
    </row>
    <row r="168" spans="1:11" ht="14.25" customHeight="1">
      <c r="A168" s="114" t="s">
        <v>188</v>
      </c>
      <c r="B168" s="33" t="s">
        <v>180</v>
      </c>
      <c r="C168" s="29" t="s">
        <v>16</v>
      </c>
      <c r="D168" s="53" t="s">
        <v>240</v>
      </c>
      <c r="E168" s="78" t="s">
        <v>8</v>
      </c>
      <c r="F168" s="30" t="s">
        <v>8</v>
      </c>
      <c r="G168" s="77"/>
      <c r="H168" s="92">
        <f>764+1680</f>
        <v>2444</v>
      </c>
      <c r="I168" s="97" t="s">
        <v>8</v>
      </c>
    </row>
    <row r="169" spans="1:11" ht="14.25" customHeight="1">
      <c r="A169" s="33" t="s">
        <v>179</v>
      </c>
      <c r="B169" s="33" t="s">
        <v>180</v>
      </c>
      <c r="C169" s="29" t="s">
        <v>16</v>
      </c>
      <c r="D169" s="53" t="s">
        <v>241</v>
      </c>
      <c r="E169" s="78" t="s">
        <v>8</v>
      </c>
      <c r="F169" s="30" t="s">
        <v>8</v>
      </c>
      <c r="G169" s="77"/>
      <c r="H169" s="92"/>
      <c r="I169" s="99"/>
    </row>
    <row r="170" spans="1:11" ht="14.25" customHeight="1">
      <c r="A170" s="18"/>
      <c r="B170" s="33" t="s">
        <v>180</v>
      </c>
      <c r="C170" s="29" t="s">
        <v>16</v>
      </c>
      <c r="D170" s="53" t="s">
        <v>242</v>
      </c>
      <c r="E170" s="79" t="s">
        <v>243</v>
      </c>
      <c r="F170" s="26"/>
      <c r="G170" s="77"/>
      <c r="H170" s="92"/>
      <c r="I170" s="99"/>
      <c r="J170" s="23"/>
      <c r="K170" s="130"/>
    </row>
    <row r="171" spans="1:11" ht="14.25" customHeight="1">
      <c r="A171" s="18"/>
      <c r="B171" s="18"/>
      <c r="C171" s="29" t="s">
        <v>16</v>
      </c>
      <c r="D171" s="47" t="s">
        <v>247</v>
      </c>
      <c r="E171" s="76" t="s">
        <v>8</v>
      </c>
      <c r="F171" s="26" t="s">
        <v>8</v>
      </c>
      <c r="G171" s="77"/>
      <c r="H171" s="92">
        <f>19368+7296</f>
        <v>26664</v>
      </c>
      <c r="I171" s="97" t="s">
        <v>8</v>
      </c>
    </row>
    <row r="172" spans="1:11" ht="14.25" customHeight="1">
      <c r="A172" s="18"/>
      <c r="B172" s="18"/>
      <c r="C172" s="29" t="s">
        <v>16</v>
      </c>
      <c r="D172" s="47" t="s">
        <v>248</v>
      </c>
      <c r="E172" s="76" t="s">
        <v>8</v>
      </c>
      <c r="F172" s="26" t="s">
        <v>8</v>
      </c>
      <c r="G172" s="77"/>
      <c r="H172" s="92">
        <f>14352+6198</f>
        <v>20550</v>
      </c>
      <c r="I172" s="147" t="s">
        <v>448</v>
      </c>
    </row>
    <row r="173" spans="1:11" ht="14.25" customHeight="1">
      <c r="A173" s="18"/>
      <c r="B173" s="18"/>
      <c r="C173" s="29" t="s">
        <v>16</v>
      </c>
      <c r="D173" s="47" t="s">
        <v>252</v>
      </c>
      <c r="E173" s="78" t="s">
        <v>8</v>
      </c>
      <c r="F173" s="26"/>
      <c r="G173" s="77"/>
      <c r="H173" s="92">
        <v>1364</v>
      </c>
      <c r="I173" s="97" t="s">
        <v>8</v>
      </c>
    </row>
    <row r="174" spans="1:11" ht="14.25" customHeight="1">
      <c r="A174" s="18"/>
      <c r="B174" s="18"/>
      <c r="C174" s="29" t="s">
        <v>16</v>
      </c>
      <c r="D174" s="47" t="s">
        <v>255</v>
      </c>
      <c r="E174" s="78" t="s">
        <v>256</v>
      </c>
      <c r="F174" s="26"/>
      <c r="G174" s="77"/>
      <c r="H174" s="92"/>
      <c r="I174" s="99"/>
    </row>
    <row r="175" spans="1:11" ht="14.25" customHeight="1">
      <c r="A175" s="18"/>
      <c r="B175" s="18"/>
      <c r="C175" s="29" t="s">
        <v>16</v>
      </c>
      <c r="D175" s="47" t="s">
        <v>257</v>
      </c>
      <c r="E175" s="76" t="s">
        <v>8</v>
      </c>
      <c r="F175" s="26"/>
      <c r="G175" s="77"/>
      <c r="H175" s="92">
        <v>3700</v>
      </c>
      <c r="I175" s="97" t="s">
        <v>8</v>
      </c>
    </row>
    <row r="176" spans="1:11" ht="14.25" customHeight="1">
      <c r="A176" s="18"/>
      <c r="B176" s="18"/>
      <c r="C176" s="29" t="s">
        <v>16</v>
      </c>
      <c r="D176" s="47" t="s">
        <v>258</v>
      </c>
      <c r="E176" s="76" t="s">
        <v>8</v>
      </c>
      <c r="F176" s="26"/>
      <c r="G176" s="77"/>
      <c r="H176" s="92">
        <v>12962</v>
      </c>
      <c r="I176" s="105" t="s">
        <v>391</v>
      </c>
    </row>
    <row r="177" spans="1:10" ht="14.25" customHeight="1">
      <c r="A177" s="18"/>
      <c r="B177" s="18"/>
      <c r="C177" s="29" t="s">
        <v>16</v>
      </c>
      <c r="D177" s="47" t="s">
        <v>268</v>
      </c>
      <c r="E177" s="76" t="s">
        <v>8</v>
      </c>
      <c r="F177" s="26"/>
      <c r="G177" s="77"/>
      <c r="H177" s="92">
        <v>6537</v>
      </c>
      <c r="I177" s="97" t="s">
        <v>8</v>
      </c>
    </row>
    <row r="178" spans="1:10" ht="14.25" customHeight="1">
      <c r="A178" s="18"/>
      <c r="B178" s="18"/>
      <c r="C178" s="29" t="s">
        <v>16</v>
      </c>
      <c r="D178" s="47" t="s">
        <v>271</v>
      </c>
      <c r="E178" s="76" t="s">
        <v>8</v>
      </c>
      <c r="F178" s="26"/>
      <c r="G178" s="77"/>
      <c r="H178" s="92">
        <v>3837.6</v>
      </c>
      <c r="I178" s="97" t="s">
        <v>8</v>
      </c>
    </row>
    <row r="179" spans="1:10" ht="14.25" customHeight="1">
      <c r="A179" s="18"/>
      <c r="B179" s="18"/>
      <c r="C179" s="29" t="s">
        <v>16</v>
      </c>
      <c r="D179" s="47" t="s">
        <v>305</v>
      </c>
      <c r="E179" s="78" t="s">
        <v>8</v>
      </c>
      <c r="F179" s="30" t="s">
        <v>8</v>
      </c>
      <c r="G179" s="77"/>
      <c r="H179" s="92">
        <f>10866+1824</f>
        <v>12690</v>
      </c>
      <c r="I179" s="97" t="s">
        <v>8</v>
      </c>
    </row>
    <row r="180" spans="1:10" ht="14.25" customHeight="1">
      <c r="A180" s="18"/>
      <c r="B180" s="18"/>
      <c r="C180" s="29" t="s">
        <v>16</v>
      </c>
      <c r="D180" s="47" t="s">
        <v>306</v>
      </c>
      <c r="E180" s="76" t="s">
        <v>8</v>
      </c>
      <c r="F180" s="26" t="s">
        <v>8</v>
      </c>
      <c r="G180" s="77"/>
      <c r="H180" s="92">
        <f>33180+17616</f>
        <v>50796</v>
      </c>
      <c r="I180" s="105" t="s">
        <v>391</v>
      </c>
    </row>
    <row r="181" spans="1:10" ht="14.25" customHeight="1">
      <c r="A181" s="18"/>
      <c r="B181" s="18"/>
      <c r="C181" s="29" t="s">
        <v>16</v>
      </c>
      <c r="D181" s="60" t="s">
        <v>57</v>
      </c>
      <c r="E181" s="78" t="s">
        <v>8</v>
      </c>
      <c r="F181" s="26"/>
      <c r="G181" s="77"/>
      <c r="H181" s="92">
        <v>9390</v>
      </c>
      <c r="I181" s="99"/>
    </row>
    <row r="182" spans="1:10" ht="14.25" customHeight="1">
      <c r="A182" s="18"/>
      <c r="B182" s="18"/>
      <c r="C182" s="29" t="s">
        <v>16</v>
      </c>
      <c r="D182" s="67" t="s">
        <v>382</v>
      </c>
      <c r="E182" s="76"/>
      <c r="F182" s="26"/>
      <c r="G182" s="77"/>
      <c r="H182" s="92"/>
      <c r="I182" s="99"/>
    </row>
    <row r="183" spans="1:10" ht="14.25" customHeight="1">
      <c r="A183" s="18"/>
      <c r="B183" s="18"/>
      <c r="C183" s="29" t="s">
        <v>16</v>
      </c>
      <c r="D183" s="47" t="s">
        <v>307</v>
      </c>
      <c r="E183" s="76" t="s">
        <v>8</v>
      </c>
      <c r="F183" s="26"/>
      <c r="G183" s="77"/>
      <c r="H183" s="92">
        <v>7050</v>
      </c>
      <c r="I183" s="105" t="s">
        <v>391</v>
      </c>
    </row>
    <row r="184" spans="1:10" ht="14.25" customHeight="1">
      <c r="A184" s="18"/>
      <c r="B184" s="18"/>
      <c r="C184" s="29" t="s">
        <v>109</v>
      </c>
      <c r="D184" s="47" t="s">
        <v>110</v>
      </c>
      <c r="E184" s="76" t="s">
        <v>8</v>
      </c>
      <c r="F184" s="26"/>
      <c r="G184" s="77"/>
      <c r="H184" s="92"/>
      <c r="I184" s="99"/>
    </row>
    <row r="185" spans="1:10" ht="14.25" customHeight="1">
      <c r="A185" s="101" t="s">
        <v>113</v>
      </c>
      <c r="B185" s="18"/>
      <c r="C185" s="29" t="s">
        <v>109</v>
      </c>
      <c r="D185" s="68" t="s">
        <v>111</v>
      </c>
      <c r="E185" s="76" t="s">
        <v>8</v>
      </c>
      <c r="F185" s="30" t="s">
        <v>8</v>
      </c>
      <c r="G185" s="77"/>
      <c r="H185" s="92">
        <f>27108+5184</f>
        <v>32292</v>
      </c>
      <c r="I185" s="97" t="s">
        <v>8</v>
      </c>
    </row>
    <row r="186" spans="1:10" ht="14.25" customHeight="1">
      <c r="A186" s="18"/>
      <c r="B186" s="18"/>
      <c r="C186" s="29" t="s">
        <v>109</v>
      </c>
      <c r="D186" s="69" t="s">
        <v>112</v>
      </c>
      <c r="E186" s="76" t="s">
        <v>8</v>
      </c>
      <c r="F186" s="30" t="s">
        <v>8</v>
      </c>
      <c r="G186" s="77"/>
      <c r="H186" s="92">
        <v>8370</v>
      </c>
      <c r="I186" s="99"/>
      <c r="J186" s="1"/>
    </row>
    <row r="187" spans="1:10" ht="14.25" customHeight="1">
      <c r="A187" s="101" t="s">
        <v>113</v>
      </c>
      <c r="B187" s="18"/>
      <c r="C187" s="29" t="s">
        <v>109</v>
      </c>
      <c r="D187" s="68" t="s">
        <v>114</v>
      </c>
      <c r="E187" s="76" t="s">
        <v>8</v>
      </c>
      <c r="F187" s="26" t="s">
        <v>8</v>
      </c>
      <c r="G187" s="77"/>
      <c r="H187" s="92">
        <f>31008+4056</f>
        <v>35064</v>
      </c>
      <c r="I187" s="141" t="s">
        <v>432</v>
      </c>
    </row>
    <row r="188" spans="1:10" ht="14.25" customHeight="1">
      <c r="A188" s="18"/>
      <c r="B188" s="18"/>
      <c r="C188" s="29" t="s">
        <v>109</v>
      </c>
      <c r="D188" s="55" t="s">
        <v>115</v>
      </c>
      <c r="E188" s="76" t="s">
        <v>8</v>
      </c>
      <c r="F188" s="26"/>
      <c r="G188" s="77"/>
      <c r="H188" s="92"/>
      <c r="I188" s="99"/>
    </row>
    <row r="189" spans="1:10" ht="14.25" customHeight="1">
      <c r="A189" s="101" t="s">
        <v>113</v>
      </c>
      <c r="B189" s="18"/>
      <c r="C189" s="29" t="s">
        <v>109</v>
      </c>
      <c r="D189" s="68" t="s">
        <v>116</v>
      </c>
      <c r="E189" s="76" t="s">
        <v>8</v>
      </c>
      <c r="F189" s="30" t="s">
        <v>50</v>
      </c>
      <c r="G189" s="77"/>
      <c r="H189" s="92">
        <f>20796+7044</f>
        <v>27840</v>
      </c>
      <c r="I189" s="97" t="s">
        <v>8</v>
      </c>
    </row>
    <row r="190" spans="1:10" ht="14.25" customHeight="1">
      <c r="A190" s="18"/>
      <c r="B190" s="18"/>
      <c r="C190" s="29" t="s">
        <v>109</v>
      </c>
      <c r="D190" s="137" t="s">
        <v>410</v>
      </c>
      <c r="E190" s="76" t="s">
        <v>50</v>
      </c>
      <c r="F190" s="30" t="s">
        <v>8</v>
      </c>
      <c r="G190" s="77"/>
      <c r="H190" s="92">
        <v>16848</v>
      </c>
      <c r="I190" s="97" t="s">
        <v>8</v>
      </c>
      <c r="J190" t="s">
        <v>446</v>
      </c>
    </row>
    <row r="191" spans="1:10" ht="14.25" customHeight="1">
      <c r="A191" s="18"/>
      <c r="B191" s="18"/>
      <c r="C191" s="29" t="s">
        <v>109</v>
      </c>
      <c r="D191" s="69" t="s">
        <v>117</v>
      </c>
      <c r="E191" s="76" t="s">
        <v>8</v>
      </c>
      <c r="F191" s="26" t="s">
        <v>8</v>
      </c>
      <c r="G191" s="77"/>
      <c r="H191" s="92">
        <f>29760+2856</f>
        <v>32616</v>
      </c>
      <c r="I191" s="99"/>
    </row>
    <row r="192" spans="1:10" ht="14.25" customHeight="1">
      <c r="A192" s="18"/>
      <c r="B192" s="18"/>
      <c r="C192" s="29" t="s">
        <v>109</v>
      </c>
      <c r="D192" s="70" t="s">
        <v>118</v>
      </c>
      <c r="E192" s="76"/>
      <c r="F192" s="26"/>
      <c r="G192" s="77"/>
      <c r="H192" s="92"/>
      <c r="I192" s="99"/>
    </row>
    <row r="193" spans="1:9" ht="14.25" customHeight="1">
      <c r="A193" s="18"/>
      <c r="B193" s="18"/>
      <c r="C193" s="29" t="s">
        <v>109</v>
      </c>
      <c r="D193" s="70" t="s">
        <v>119</v>
      </c>
      <c r="E193" s="76"/>
      <c r="F193" s="26"/>
      <c r="G193" s="77"/>
      <c r="H193" s="92"/>
      <c r="I193" s="99"/>
    </row>
    <row r="194" spans="1:9" ht="14.25" customHeight="1">
      <c r="A194" s="18"/>
      <c r="B194" s="18"/>
      <c r="C194" s="29" t="s">
        <v>109</v>
      </c>
      <c r="D194" s="139" t="s">
        <v>415</v>
      </c>
      <c r="E194" s="76" t="s">
        <v>8</v>
      </c>
      <c r="F194" s="26" t="s">
        <v>8</v>
      </c>
      <c r="G194" s="77"/>
      <c r="H194" s="92">
        <f>16848</f>
        <v>16848</v>
      </c>
      <c r="I194" s="99"/>
    </row>
    <row r="195" spans="1:9" ht="14.25" customHeight="1">
      <c r="A195" s="18"/>
      <c r="B195" s="18"/>
      <c r="C195" s="29" t="s">
        <v>109</v>
      </c>
      <c r="D195" s="71" t="s">
        <v>120</v>
      </c>
      <c r="E195" s="76" t="s">
        <v>8</v>
      </c>
      <c r="F195" s="26"/>
      <c r="G195" s="77"/>
      <c r="H195" s="92"/>
      <c r="I195" s="99"/>
    </row>
    <row r="196" spans="1:9" ht="14.25" customHeight="1">
      <c r="A196" s="18"/>
      <c r="B196" s="18"/>
      <c r="C196" s="42" t="s">
        <v>109</v>
      </c>
      <c r="D196" s="140" t="s">
        <v>421</v>
      </c>
      <c r="E196" s="76" t="s">
        <v>8</v>
      </c>
      <c r="F196" s="26" t="s">
        <v>8</v>
      </c>
      <c r="G196" s="77"/>
      <c r="H196" s="92">
        <f>49537.02+6000</f>
        <v>55537.02</v>
      </c>
      <c r="I196" s="97" t="s">
        <v>8</v>
      </c>
    </row>
    <row r="197" spans="1:9" ht="14.25" customHeight="1">
      <c r="A197" s="18"/>
      <c r="B197" s="18"/>
      <c r="C197" s="29" t="s">
        <v>109</v>
      </c>
      <c r="D197" s="69" t="s">
        <v>121</v>
      </c>
      <c r="E197" s="76" t="s">
        <v>8</v>
      </c>
      <c r="F197" s="26"/>
      <c r="G197" s="77"/>
      <c r="H197" s="92">
        <v>12108</v>
      </c>
      <c r="I197" s="99"/>
    </row>
    <row r="198" spans="1:9" ht="14.25" customHeight="1">
      <c r="A198" s="18"/>
      <c r="B198" s="18"/>
      <c r="C198" s="29" t="s">
        <v>109</v>
      </c>
      <c r="D198" s="69" t="s">
        <v>122</v>
      </c>
      <c r="E198" s="76" t="s">
        <v>8</v>
      </c>
      <c r="F198" s="26"/>
      <c r="G198" s="77"/>
      <c r="H198" s="92">
        <v>15324</v>
      </c>
      <c r="I198" s="99"/>
    </row>
    <row r="199" spans="1:9" ht="14.25" customHeight="1">
      <c r="A199" s="101" t="s">
        <v>113</v>
      </c>
      <c r="B199" s="18"/>
      <c r="C199" s="29" t="s">
        <v>109</v>
      </c>
      <c r="D199" s="68" t="s">
        <v>123</v>
      </c>
      <c r="E199" s="78" t="s">
        <v>8</v>
      </c>
      <c r="F199" s="30"/>
      <c r="G199" s="77"/>
      <c r="H199" s="92">
        <v>54888</v>
      </c>
      <c r="I199" s="97" t="s">
        <v>8</v>
      </c>
    </row>
    <row r="200" spans="1:9" ht="14.25" customHeight="1">
      <c r="A200" s="18"/>
      <c r="B200" s="18"/>
      <c r="C200" s="29" t="s">
        <v>109</v>
      </c>
      <c r="D200" s="69" t="s">
        <v>124</v>
      </c>
      <c r="E200" s="76" t="s">
        <v>8</v>
      </c>
      <c r="F200" s="26"/>
      <c r="G200" s="77"/>
      <c r="H200" s="92">
        <v>8352</v>
      </c>
      <c r="I200" s="99"/>
    </row>
    <row r="201" spans="1:9" ht="14.25" customHeight="1">
      <c r="A201" s="18"/>
      <c r="B201" s="18"/>
      <c r="C201" s="29" t="s">
        <v>109</v>
      </c>
      <c r="D201" s="69" t="s">
        <v>125</v>
      </c>
      <c r="E201" s="76" t="s">
        <v>8</v>
      </c>
      <c r="F201" s="26"/>
      <c r="G201" s="77"/>
      <c r="H201" s="92"/>
      <c r="I201" s="99"/>
    </row>
    <row r="202" spans="1:9" ht="14.25" customHeight="1">
      <c r="A202" s="18"/>
      <c r="B202" s="18"/>
      <c r="C202" s="29" t="s">
        <v>109</v>
      </c>
      <c r="D202" s="69" t="s">
        <v>126</v>
      </c>
      <c r="E202" s="76" t="s">
        <v>8</v>
      </c>
      <c r="F202" s="30" t="s">
        <v>8</v>
      </c>
      <c r="G202" s="77"/>
      <c r="H202" s="92"/>
      <c r="I202" s="99"/>
    </row>
    <row r="203" spans="1:9" ht="14.25" customHeight="1">
      <c r="A203" s="18"/>
      <c r="B203" s="18"/>
      <c r="C203" s="29" t="s">
        <v>109</v>
      </c>
      <c r="D203" s="69" t="s">
        <v>127</v>
      </c>
      <c r="E203" s="76" t="s">
        <v>8</v>
      </c>
      <c r="F203" s="30" t="s">
        <v>8</v>
      </c>
      <c r="G203" s="77"/>
      <c r="H203" s="92">
        <f>12258+3936</f>
        <v>16194</v>
      </c>
      <c r="I203" s="99"/>
    </row>
    <row r="204" spans="1:9" ht="14.25" customHeight="1">
      <c r="A204" s="18"/>
      <c r="B204" s="18"/>
      <c r="C204" s="29" t="s">
        <v>109</v>
      </c>
      <c r="D204" s="69" t="s">
        <v>128</v>
      </c>
      <c r="E204" s="76" t="s">
        <v>8</v>
      </c>
      <c r="F204" s="26"/>
      <c r="G204" s="77"/>
      <c r="H204" s="92"/>
      <c r="I204" s="99"/>
    </row>
    <row r="205" spans="1:9" ht="14.25" customHeight="1">
      <c r="A205" s="18"/>
      <c r="B205" s="18"/>
      <c r="C205" s="29" t="s">
        <v>109</v>
      </c>
      <c r="D205" s="69" t="s">
        <v>129</v>
      </c>
      <c r="E205" s="76" t="s">
        <v>8</v>
      </c>
      <c r="F205" s="26"/>
      <c r="G205" s="77"/>
      <c r="H205" s="92"/>
      <c r="I205" s="99"/>
    </row>
    <row r="206" spans="1:9" ht="14.25" customHeight="1">
      <c r="A206" s="18"/>
      <c r="B206" s="18"/>
      <c r="C206" s="34" t="s">
        <v>10</v>
      </c>
      <c r="D206" s="60" t="s">
        <v>11</v>
      </c>
      <c r="E206" s="78" t="s">
        <v>8</v>
      </c>
      <c r="F206" s="26"/>
      <c r="G206" s="77"/>
      <c r="H206" s="92"/>
      <c r="I206" s="99"/>
    </row>
    <row r="207" spans="1:9" ht="14.25" customHeight="1">
      <c r="A207" s="18"/>
      <c r="B207" s="18"/>
      <c r="C207" s="29" t="s">
        <v>171</v>
      </c>
      <c r="D207" s="47" t="s">
        <v>172</v>
      </c>
      <c r="E207" s="76" t="s">
        <v>8</v>
      </c>
      <c r="F207" s="30" t="s">
        <v>8</v>
      </c>
      <c r="G207" s="77"/>
      <c r="H207" s="92">
        <f>27381+5856</f>
        <v>33237</v>
      </c>
      <c r="I207" s="105" t="s">
        <v>391</v>
      </c>
    </row>
    <row r="208" spans="1:9" ht="14.25" customHeight="1">
      <c r="A208" s="18"/>
      <c r="B208" s="18"/>
      <c r="C208" s="29" t="s">
        <v>171</v>
      </c>
      <c r="D208" s="47" t="s">
        <v>244</v>
      </c>
      <c r="E208" s="76" t="s">
        <v>8</v>
      </c>
      <c r="F208" s="26" t="s">
        <v>8</v>
      </c>
      <c r="G208" s="77"/>
      <c r="H208" s="92">
        <f>27840+20328</f>
        <v>48168</v>
      </c>
      <c r="I208" s="141" t="s">
        <v>439</v>
      </c>
    </row>
    <row r="209" spans="1:11" ht="14.25" customHeight="1">
      <c r="A209" s="18"/>
      <c r="B209" s="18"/>
      <c r="C209" s="29" t="s">
        <v>171</v>
      </c>
      <c r="D209" s="47" t="s">
        <v>310</v>
      </c>
      <c r="E209" s="76" t="s">
        <v>8</v>
      </c>
      <c r="F209" s="30" t="s">
        <v>8</v>
      </c>
      <c r="G209" s="77"/>
      <c r="H209" s="92">
        <f>20916+13596</f>
        <v>34512</v>
      </c>
      <c r="I209" s="97" t="s">
        <v>8</v>
      </c>
    </row>
    <row r="210" spans="1:11" ht="14.25" customHeight="1">
      <c r="A210" s="18"/>
      <c r="B210" s="18"/>
      <c r="C210" s="32" t="s">
        <v>171</v>
      </c>
      <c r="D210" s="56" t="s">
        <v>309</v>
      </c>
      <c r="E210" s="76" t="s">
        <v>8</v>
      </c>
      <c r="F210" s="26"/>
      <c r="G210" s="77"/>
      <c r="H210" s="92">
        <v>2952</v>
      </c>
      <c r="I210" s="99"/>
    </row>
    <row r="211" spans="1:11" ht="14.25" customHeight="1">
      <c r="A211" s="18"/>
      <c r="B211" s="18"/>
      <c r="C211" s="29" t="s">
        <v>51</v>
      </c>
      <c r="D211" s="47" t="s">
        <v>52</v>
      </c>
      <c r="E211" s="76" t="s">
        <v>8</v>
      </c>
      <c r="F211" s="26" t="s">
        <v>8</v>
      </c>
      <c r="G211" s="77"/>
      <c r="H211" s="92">
        <f>44850+12084</f>
        <v>56934</v>
      </c>
      <c r="I211" s="141" t="s">
        <v>436</v>
      </c>
    </row>
    <row r="212" spans="1:11" ht="14.25" customHeight="1">
      <c r="A212" s="18"/>
      <c r="B212" s="18"/>
      <c r="C212" s="32" t="s">
        <v>51</v>
      </c>
      <c r="D212" s="47" t="s">
        <v>53</v>
      </c>
      <c r="E212" s="76"/>
      <c r="F212" s="30" t="s">
        <v>8</v>
      </c>
      <c r="G212" s="77"/>
      <c r="H212" s="92"/>
      <c r="I212" s="99"/>
    </row>
    <row r="213" spans="1:11" ht="14.25" customHeight="1">
      <c r="A213" s="18"/>
      <c r="B213" s="18"/>
      <c r="C213" s="29" t="s">
        <v>136</v>
      </c>
      <c r="D213" s="47" t="s">
        <v>137</v>
      </c>
      <c r="E213" s="76" t="s">
        <v>8</v>
      </c>
      <c r="F213" s="30" t="s">
        <v>8</v>
      </c>
      <c r="G213" s="77"/>
      <c r="H213" s="92"/>
      <c r="I213" s="99"/>
    </row>
    <row r="214" spans="1:11" ht="14.25" customHeight="1">
      <c r="A214" s="18"/>
      <c r="B214" s="18"/>
      <c r="C214" s="29" t="s">
        <v>163</v>
      </c>
      <c r="D214" s="67" t="s">
        <v>423</v>
      </c>
      <c r="E214" s="76" t="s">
        <v>8</v>
      </c>
      <c r="F214" s="26" t="s">
        <v>8</v>
      </c>
      <c r="G214" s="77"/>
      <c r="H214" s="92">
        <f>10926+2142</f>
        <v>13068</v>
      </c>
      <c r="I214" s="99"/>
    </row>
    <row r="215" spans="1:11" ht="14.25" customHeight="1">
      <c r="A215" s="18"/>
      <c r="B215" s="18"/>
      <c r="C215" s="29" t="s">
        <v>62</v>
      </c>
      <c r="D215" s="47" t="s">
        <v>63</v>
      </c>
      <c r="E215" s="76" t="s">
        <v>8</v>
      </c>
      <c r="F215" s="26"/>
      <c r="G215" s="77"/>
      <c r="H215" s="92">
        <v>4956</v>
      </c>
      <c r="I215" s="97" t="s">
        <v>8</v>
      </c>
    </row>
    <row r="216" spans="1:11" ht="14.25" customHeight="1">
      <c r="A216" s="18"/>
      <c r="B216" s="18"/>
      <c r="C216" s="29" t="s">
        <v>62</v>
      </c>
      <c r="D216" s="47" t="s">
        <v>101</v>
      </c>
      <c r="E216" s="76" t="s">
        <v>8</v>
      </c>
      <c r="F216" s="26"/>
      <c r="G216" s="77"/>
      <c r="H216" s="92">
        <v>11364</v>
      </c>
      <c r="I216" s="105" t="s">
        <v>391</v>
      </c>
    </row>
    <row r="217" spans="1:11" ht="14.25" customHeight="1">
      <c r="A217" s="18"/>
      <c r="B217" s="18"/>
      <c r="C217" s="29" t="s">
        <v>62</v>
      </c>
      <c r="D217" s="47" t="s">
        <v>108</v>
      </c>
      <c r="E217" s="76" t="s">
        <v>8</v>
      </c>
      <c r="F217" s="26" t="s">
        <v>8</v>
      </c>
      <c r="G217" s="77"/>
      <c r="H217" s="92">
        <f>2918+2163</f>
        <v>5081</v>
      </c>
      <c r="I217" s="97" t="s">
        <v>8</v>
      </c>
    </row>
    <row r="218" spans="1:11" ht="14.25" customHeight="1">
      <c r="A218" s="18"/>
      <c r="B218" s="18"/>
      <c r="C218" s="29" t="s">
        <v>62</v>
      </c>
      <c r="D218" s="47" t="s">
        <v>152</v>
      </c>
      <c r="E218" s="76" t="s">
        <v>8</v>
      </c>
      <c r="F218" s="26"/>
      <c r="G218" s="77"/>
      <c r="H218" s="92">
        <v>11544</v>
      </c>
      <c r="I218" s="143">
        <v>10000</v>
      </c>
    </row>
    <row r="219" spans="1:11" ht="14.25" customHeight="1">
      <c r="A219" s="18"/>
      <c r="B219" s="18"/>
      <c r="C219" s="29" t="s">
        <v>138</v>
      </c>
      <c r="D219" s="51" t="s">
        <v>139</v>
      </c>
      <c r="E219" s="76"/>
      <c r="F219" s="26"/>
      <c r="G219" s="77"/>
      <c r="H219" s="92"/>
      <c r="I219" s="99"/>
    </row>
    <row r="220" spans="1:11" ht="14.25" customHeight="1">
      <c r="A220" s="18"/>
      <c r="B220" s="18"/>
      <c r="C220" s="29" t="s">
        <v>138</v>
      </c>
      <c r="D220" s="47" t="s">
        <v>267</v>
      </c>
      <c r="E220" s="76" t="s">
        <v>8</v>
      </c>
      <c r="F220" s="26" t="s">
        <v>8</v>
      </c>
      <c r="G220" s="77"/>
      <c r="H220" s="92">
        <f>161412+10200</f>
        <v>171612</v>
      </c>
      <c r="I220" s="105" t="s">
        <v>391</v>
      </c>
    </row>
    <row r="221" spans="1:11" ht="14.25" customHeight="1">
      <c r="A221" s="18"/>
      <c r="B221" s="18"/>
      <c r="C221" s="33" t="s">
        <v>409</v>
      </c>
      <c r="D221" s="47" t="s">
        <v>56</v>
      </c>
      <c r="E221" s="76" t="s">
        <v>8</v>
      </c>
      <c r="F221" s="26" t="s">
        <v>8</v>
      </c>
      <c r="G221" s="77"/>
      <c r="H221" s="92">
        <v>22338</v>
      </c>
      <c r="I221" s="105" t="s">
        <v>391</v>
      </c>
      <c r="K221" s="1"/>
    </row>
    <row r="222" spans="1:11" ht="14.25" customHeight="1">
      <c r="A222" s="18"/>
      <c r="B222" s="18"/>
      <c r="C222" s="33" t="s">
        <v>409</v>
      </c>
      <c r="D222" s="47" t="s">
        <v>165</v>
      </c>
      <c r="E222" s="76" t="s">
        <v>8</v>
      </c>
      <c r="F222" s="26"/>
      <c r="G222" s="77"/>
      <c r="H222" s="92">
        <v>10086</v>
      </c>
      <c r="I222" s="97" t="s">
        <v>8</v>
      </c>
      <c r="K222" s="1"/>
    </row>
    <row r="223" spans="1:11" ht="14.25" customHeight="1">
      <c r="A223" s="18"/>
      <c r="B223" s="18"/>
      <c r="C223" s="40" t="s">
        <v>409</v>
      </c>
      <c r="D223" s="67" t="s">
        <v>419</v>
      </c>
      <c r="E223" s="76" t="s">
        <v>8</v>
      </c>
      <c r="F223" s="26" t="s">
        <v>8</v>
      </c>
      <c r="G223" s="77"/>
      <c r="H223" s="92">
        <f>12798+8322</f>
        <v>21120</v>
      </c>
      <c r="I223" s="97" t="s">
        <v>394</v>
      </c>
      <c r="K223" s="1"/>
    </row>
    <row r="224" spans="1:11" ht="14.25" customHeight="1">
      <c r="A224" s="18"/>
      <c r="B224" s="18"/>
      <c r="C224" s="29" t="s">
        <v>157</v>
      </c>
      <c r="D224" s="67" t="s">
        <v>427</v>
      </c>
      <c r="E224" s="76" t="s">
        <v>8</v>
      </c>
      <c r="F224" s="26" t="s">
        <v>8</v>
      </c>
      <c r="G224" s="77"/>
      <c r="H224" s="92">
        <v>67476</v>
      </c>
      <c r="I224" s="141" t="s">
        <v>428</v>
      </c>
    </row>
    <row r="225" spans="1:9" ht="14.25" customHeight="1">
      <c r="A225" s="18"/>
      <c r="B225" s="18"/>
      <c r="C225" s="35" t="s">
        <v>154</v>
      </c>
      <c r="D225" s="51" t="s">
        <v>155</v>
      </c>
      <c r="E225" s="76"/>
      <c r="F225" s="26"/>
      <c r="G225" s="77"/>
      <c r="H225" s="92"/>
      <c r="I225" s="99"/>
    </row>
    <row r="226" spans="1:9" ht="14.25" customHeight="1">
      <c r="A226" s="18"/>
      <c r="B226" s="18"/>
      <c r="C226" s="35" t="s">
        <v>141</v>
      </c>
      <c r="D226" s="51" t="s">
        <v>142</v>
      </c>
      <c r="E226" s="76"/>
      <c r="F226" s="26"/>
      <c r="G226" s="77"/>
      <c r="H226" s="92"/>
      <c r="I226" s="99"/>
    </row>
    <row r="227" spans="1:9" ht="14.25" customHeight="1">
      <c r="A227" s="18"/>
      <c r="B227" s="18"/>
      <c r="C227" s="133" t="s">
        <v>312</v>
      </c>
      <c r="D227" s="132" t="s">
        <v>313</v>
      </c>
      <c r="E227" s="149" t="s">
        <v>314</v>
      </c>
      <c r="F227" s="150"/>
      <c r="G227" s="77"/>
      <c r="H227" s="92"/>
      <c r="I227" s="99"/>
    </row>
    <row r="228" spans="1:9" ht="14.25" customHeight="1">
      <c r="A228" s="18"/>
      <c r="B228" s="18"/>
      <c r="C228" s="29" t="s">
        <v>175</v>
      </c>
      <c r="D228" s="47" t="s">
        <v>176</v>
      </c>
      <c r="E228" s="76" t="s">
        <v>8</v>
      </c>
      <c r="F228" s="26"/>
      <c r="G228" s="77"/>
      <c r="H228" s="92">
        <v>27900</v>
      </c>
      <c r="I228" s="105" t="s">
        <v>391</v>
      </c>
    </row>
    <row r="229" spans="1:9" ht="14.25" customHeight="1">
      <c r="A229" s="18"/>
      <c r="B229" s="18"/>
      <c r="C229" s="34" t="s">
        <v>245</v>
      </c>
      <c r="D229" s="72" t="s">
        <v>246</v>
      </c>
      <c r="E229" s="76"/>
      <c r="F229" s="26"/>
      <c r="G229" s="77"/>
      <c r="H229" s="92"/>
      <c r="I229" s="99"/>
    </row>
    <row r="230" spans="1:9" ht="14.25" customHeight="1">
      <c r="A230" s="33"/>
      <c r="B230" s="33"/>
      <c r="C230" s="29" t="s">
        <v>6</v>
      </c>
      <c r="D230" s="47" t="s">
        <v>7</v>
      </c>
      <c r="E230" s="76" t="s">
        <v>8</v>
      </c>
      <c r="F230" s="26"/>
      <c r="G230" s="77"/>
      <c r="H230" s="92">
        <v>8154</v>
      </c>
      <c r="I230" s="97" t="s">
        <v>8</v>
      </c>
    </row>
    <row r="231" spans="1:9" ht="14.25" customHeight="1">
      <c r="A231" s="18"/>
      <c r="B231" s="18"/>
      <c r="C231" s="35" t="s">
        <v>6</v>
      </c>
      <c r="D231" s="51" t="s">
        <v>254</v>
      </c>
      <c r="E231" s="76"/>
      <c r="F231" s="26"/>
      <c r="G231" s="77"/>
      <c r="H231" s="92"/>
      <c r="I231" s="99"/>
    </row>
    <row r="232" spans="1:9" ht="14.25" customHeight="1">
      <c r="A232" s="18"/>
      <c r="B232" s="18"/>
      <c r="C232" s="29" t="s">
        <v>263</v>
      </c>
      <c r="D232" s="55" t="s">
        <v>265</v>
      </c>
      <c r="E232" s="76"/>
      <c r="F232" s="26"/>
      <c r="G232" s="77"/>
      <c r="H232" s="92"/>
      <c r="I232" s="99"/>
    </row>
    <row r="233" spans="1:9" ht="14.25" customHeight="1">
      <c r="A233" s="18"/>
      <c r="B233" s="18"/>
      <c r="C233" s="29" t="s">
        <v>263</v>
      </c>
      <c r="D233" s="55" t="s">
        <v>264</v>
      </c>
      <c r="E233" s="76"/>
      <c r="F233" s="26"/>
      <c r="G233" s="77"/>
      <c r="H233" s="92"/>
      <c r="I233" s="99"/>
    </row>
    <row r="234" spans="1:9" ht="14.25" customHeight="1">
      <c r="A234" s="18"/>
      <c r="B234" s="18"/>
      <c r="C234" s="29" t="s">
        <v>263</v>
      </c>
      <c r="D234" s="67" t="s">
        <v>420</v>
      </c>
      <c r="E234" s="76" t="s">
        <v>8</v>
      </c>
      <c r="F234" s="26" t="s">
        <v>8</v>
      </c>
      <c r="G234" s="77"/>
      <c r="H234" s="92">
        <v>54540</v>
      </c>
      <c r="I234" s="97" t="s">
        <v>8</v>
      </c>
    </row>
    <row r="235" spans="1:9" ht="14.25" customHeight="1">
      <c r="A235" s="18"/>
      <c r="B235" s="18"/>
      <c r="C235" s="29" t="s">
        <v>14</v>
      </c>
      <c r="D235" s="48" t="s">
        <v>15</v>
      </c>
      <c r="E235" s="79" t="s">
        <v>383</v>
      </c>
      <c r="F235" s="79" t="s">
        <v>383</v>
      </c>
      <c r="G235" s="77"/>
      <c r="H235" s="79" t="s">
        <v>383</v>
      </c>
      <c r="I235" s="99"/>
    </row>
    <row r="236" spans="1:9" ht="14.25" customHeight="1">
      <c r="A236" s="18"/>
      <c r="B236" s="18"/>
      <c r="C236" s="29" t="s">
        <v>315</v>
      </c>
      <c r="D236" s="67" t="s">
        <v>426</v>
      </c>
      <c r="E236" s="76" t="s">
        <v>8</v>
      </c>
      <c r="F236" s="26" t="s">
        <v>50</v>
      </c>
      <c r="G236" s="77"/>
      <c r="H236" s="92">
        <f>44340</f>
        <v>44340</v>
      </c>
      <c r="I236" s="141" t="s">
        <v>440</v>
      </c>
    </row>
    <row r="237" spans="1:9" ht="14.25" customHeight="1">
      <c r="A237" s="18"/>
      <c r="B237" s="18"/>
      <c r="C237" s="29" t="s">
        <v>82</v>
      </c>
      <c r="D237" s="47" t="s">
        <v>83</v>
      </c>
      <c r="E237" s="76" t="s">
        <v>8</v>
      </c>
      <c r="F237" s="26"/>
      <c r="G237" s="77"/>
      <c r="H237" s="92"/>
      <c r="I237" s="99"/>
    </row>
    <row r="238" spans="1:9" ht="14.25" customHeight="1">
      <c r="A238" s="18"/>
      <c r="B238" s="18"/>
      <c r="C238" s="29" t="s">
        <v>69</v>
      </c>
      <c r="D238" s="47" t="s">
        <v>70</v>
      </c>
      <c r="E238" s="76" t="s">
        <v>8</v>
      </c>
      <c r="F238" s="26"/>
      <c r="G238" s="77"/>
      <c r="H238" s="92"/>
      <c r="I238" s="99"/>
    </row>
    <row r="239" spans="1:9" ht="14.25" customHeight="1">
      <c r="A239" s="18"/>
      <c r="B239" s="18"/>
      <c r="C239" s="31" t="s">
        <v>71</v>
      </c>
      <c r="D239" s="47" t="s">
        <v>72</v>
      </c>
      <c r="E239" s="76" t="s">
        <v>8</v>
      </c>
      <c r="F239" s="30" t="s">
        <v>8</v>
      </c>
      <c r="G239" s="77"/>
      <c r="H239" s="92">
        <f>10224+2736</f>
        <v>12960</v>
      </c>
      <c r="I239" s="105" t="s">
        <v>391</v>
      </c>
    </row>
    <row r="240" spans="1:9" ht="14.25" customHeight="1">
      <c r="A240" s="18"/>
      <c r="B240" s="18"/>
      <c r="C240" s="29" t="s">
        <v>71</v>
      </c>
      <c r="D240" s="47" t="s">
        <v>80</v>
      </c>
      <c r="E240" s="76" t="s">
        <v>8</v>
      </c>
      <c r="F240" s="30" t="s">
        <v>8</v>
      </c>
      <c r="G240" s="77"/>
      <c r="H240" s="92">
        <f>34452+46140</f>
        <v>80592</v>
      </c>
      <c r="I240" s="141" t="s">
        <v>437</v>
      </c>
    </row>
    <row r="241" spans="1:10" ht="14.25" customHeight="1">
      <c r="A241" s="18"/>
      <c r="B241" s="18"/>
      <c r="C241" s="29" t="s">
        <v>71</v>
      </c>
      <c r="D241" s="47" t="s">
        <v>85</v>
      </c>
      <c r="E241" s="76" t="s">
        <v>8</v>
      </c>
      <c r="F241" s="30" t="s">
        <v>8</v>
      </c>
      <c r="G241" s="77"/>
      <c r="H241" s="92">
        <f>28026+8238</f>
        <v>36264</v>
      </c>
      <c r="I241" s="141" t="s">
        <v>434</v>
      </c>
    </row>
    <row r="242" spans="1:10" ht="14.25" customHeight="1">
      <c r="A242" s="18"/>
      <c r="B242" s="18"/>
      <c r="C242" s="29" t="s">
        <v>71</v>
      </c>
      <c r="D242" s="47" t="s">
        <v>151</v>
      </c>
      <c r="E242" s="76" t="s">
        <v>8</v>
      </c>
      <c r="F242" s="26" t="s">
        <v>8</v>
      </c>
      <c r="G242" s="77"/>
      <c r="H242" s="92">
        <f>56050+10632</f>
        <v>66682</v>
      </c>
      <c r="I242" s="141" t="s">
        <v>430</v>
      </c>
    </row>
    <row r="243" spans="1:10" ht="14.25" customHeight="1">
      <c r="A243" s="18"/>
      <c r="B243" s="18"/>
      <c r="C243" s="29" t="s">
        <v>71</v>
      </c>
      <c r="D243" s="67" t="s">
        <v>401</v>
      </c>
      <c r="E243" s="76" t="s">
        <v>8</v>
      </c>
      <c r="F243" s="26" t="s">
        <v>8</v>
      </c>
      <c r="G243" s="77"/>
      <c r="H243" s="92">
        <f>14970+2580</f>
        <v>17550</v>
      </c>
      <c r="I243" s="97" t="s">
        <v>8</v>
      </c>
    </row>
    <row r="244" spans="1:10" ht="14.25" customHeight="1">
      <c r="A244" s="18"/>
      <c r="B244" s="18"/>
      <c r="C244" s="29" t="s">
        <v>71</v>
      </c>
      <c r="D244" s="51" t="s">
        <v>317</v>
      </c>
      <c r="E244" s="76"/>
      <c r="F244" s="26"/>
      <c r="G244" s="77"/>
      <c r="H244" s="92"/>
      <c r="I244" s="99"/>
    </row>
    <row r="245" spans="1:10" ht="14.25" customHeight="1">
      <c r="A245" s="18"/>
      <c r="B245" s="18"/>
      <c r="C245" s="29" t="s">
        <v>58</v>
      </c>
      <c r="D245" s="47" t="s">
        <v>59</v>
      </c>
      <c r="E245" s="76" t="s">
        <v>8</v>
      </c>
      <c r="F245" s="30" t="s">
        <v>8</v>
      </c>
      <c r="G245" s="77"/>
      <c r="H245" s="92">
        <f>25602+20352</f>
        <v>45954</v>
      </c>
      <c r="I245" s="141" t="s">
        <v>431</v>
      </c>
    </row>
    <row r="246" spans="1:10" ht="14.25" customHeight="1">
      <c r="A246" s="18"/>
      <c r="B246" s="18"/>
      <c r="C246" s="32" t="s">
        <v>78</v>
      </c>
      <c r="D246" s="67" t="s">
        <v>418</v>
      </c>
      <c r="E246" s="76" t="s">
        <v>8</v>
      </c>
      <c r="F246" s="26" t="s">
        <v>8</v>
      </c>
      <c r="G246" s="77"/>
      <c r="H246" s="92">
        <v>56940</v>
      </c>
      <c r="I246" s="99"/>
    </row>
    <row r="247" spans="1:10" ht="14.25" customHeight="1">
      <c r="A247" s="18"/>
      <c r="B247" s="18"/>
      <c r="C247" s="32" t="s">
        <v>78</v>
      </c>
      <c r="D247" s="47" t="s">
        <v>79</v>
      </c>
      <c r="E247" s="76" t="s">
        <v>8</v>
      </c>
      <c r="F247" s="26" t="s">
        <v>8</v>
      </c>
      <c r="G247" s="77"/>
      <c r="H247" s="92"/>
      <c r="I247" s="99"/>
    </row>
    <row r="248" spans="1:10" ht="14.25" customHeight="1">
      <c r="A248" s="18"/>
      <c r="B248" s="18"/>
      <c r="C248" s="29" t="s">
        <v>78</v>
      </c>
      <c r="D248" s="67" t="s">
        <v>425</v>
      </c>
      <c r="E248" s="76" t="s">
        <v>8</v>
      </c>
      <c r="F248" s="26" t="s">
        <v>8</v>
      </c>
      <c r="G248" s="77"/>
      <c r="H248" s="92">
        <v>53574</v>
      </c>
      <c r="I248" s="141" t="s">
        <v>438</v>
      </c>
    </row>
    <row r="249" spans="1:10" ht="14.25" customHeight="1">
      <c r="A249" s="18"/>
      <c r="B249" s="18"/>
      <c r="C249" s="29" t="s">
        <v>78</v>
      </c>
      <c r="D249" s="47" t="s">
        <v>130</v>
      </c>
      <c r="E249" s="76" t="s">
        <v>8</v>
      </c>
      <c r="F249" s="26"/>
      <c r="G249" s="77"/>
      <c r="H249" s="92">
        <v>24528</v>
      </c>
      <c r="I249" s="141" t="s">
        <v>436</v>
      </c>
    </row>
    <row r="250" spans="1:10" ht="14.25" customHeight="1">
      <c r="A250" s="18"/>
      <c r="B250" s="18"/>
      <c r="C250" s="29" t="s">
        <v>270</v>
      </c>
      <c r="D250" s="67" t="s">
        <v>417</v>
      </c>
      <c r="E250" s="76" t="s">
        <v>8</v>
      </c>
      <c r="F250" s="26" t="s">
        <v>8</v>
      </c>
      <c r="G250" s="77"/>
      <c r="H250" s="92">
        <v>27096</v>
      </c>
      <c r="I250" s="99"/>
    </row>
    <row r="251" spans="1:10" ht="14.25" customHeight="1">
      <c r="A251" s="18"/>
      <c r="B251" s="18"/>
      <c r="C251" s="29" t="s">
        <v>272</v>
      </c>
      <c r="D251" s="47" t="s">
        <v>273</v>
      </c>
      <c r="E251" s="76"/>
      <c r="F251" s="26"/>
      <c r="G251" s="77"/>
      <c r="H251" s="92"/>
      <c r="I251" s="99"/>
    </row>
    <row r="252" spans="1:10" ht="14.25" customHeight="1">
      <c r="A252" s="18"/>
      <c r="B252" s="18"/>
      <c r="C252" s="29" t="s">
        <v>278</v>
      </c>
      <c r="D252" s="55" t="s">
        <v>292</v>
      </c>
      <c r="E252" s="76" t="s">
        <v>8</v>
      </c>
      <c r="F252" s="26" t="s">
        <v>8</v>
      </c>
      <c r="G252" s="77"/>
      <c r="H252" s="92">
        <f>30024+15936</f>
        <v>45960</v>
      </c>
      <c r="I252" s="141" t="s">
        <v>436</v>
      </c>
    </row>
    <row r="253" spans="1:10" ht="14.25" customHeight="1">
      <c r="A253" s="18"/>
      <c r="B253" s="18"/>
      <c r="C253" s="29" t="s">
        <v>278</v>
      </c>
      <c r="D253" s="55" t="s">
        <v>281</v>
      </c>
      <c r="E253" s="79" t="s">
        <v>282</v>
      </c>
      <c r="F253" s="30" t="s">
        <v>8</v>
      </c>
      <c r="G253" s="77"/>
      <c r="H253" s="92"/>
      <c r="I253" s="99"/>
    </row>
    <row r="254" spans="1:10" ht="14.25" customHeight="1">
      <c r="A254" s="18"/>
      <c r="B254" s="18"/>
      <c r="C254" s="32" t="s">
        <v>278</v>
      </c>
      <c r="D254" s="55" t="s">
        <v>279</v>
      </c>
      <c r="E254" s="79" t="s">
        <v>280</v>
      </c>
      <c r="F254" s="30" t="s">
        <v>8</v>
      </c>
      <c r="G254" s="77"/>
      <c r="H254" s="92"/>
      <c r="I254" s="99"/>
      <c r="J254" s="6"/>
    </row>
    <row r="255" spans="1:10" ht="14.25" customHeight="1">
      <c r="A255" s="18"/>
      <c r="B255" s="18"/>
      <c r="C255" s="29" t="s">
        <v>278</v>
      </c>
      <c r="D255" s="73" t="s">
        <v>283</v>
      </c>
      <c r="E255" s="76" t="s">
        <v>8</v>
      </c>
      <c r="F255" s="26"/>
      <c r="G255" s="77"/>
      <c r="H255" s="92"/>
      <c r="I255" s="99"/>
    </row>
    <row r="256" spans="1:10" ht="14.25" customHeight="1">
      <c r="A256" s="18"/>
      <c r="B256" s="18"/>
      <c r="C256" s="29" t="s">
        <v>278</v>
      </c>
      <c r="D256" s="55" t="s">
        <v>284</v>
      </c>
      <c r="E256" s="76" t="s">
        <v>8</v>
      </c>
      <c r="F256" s="26"/>
      <c r="G256" s="77"/>
      <c r="H256" s="92">
        <v>14112</v>
      </c>
      <c r="I256" s="141" t="s">
        <v>434</v>
      </c>
    </row>
    <row r="257" spans="1:9" ht="14.25" customHeight="1">
      <c r="A257" s="18"/>
      <c r="B257" s="18"/>
      <c r="C257" s="32" t="s">
        <v>278</v>
      </c>
      <c r="D257" s="75" t="s">
        <v>289</v>
      </c>
      <c r="E257" s="76" t="s">
        <v>8</v>
      </c>
      <c r="F257" s="30" t="s">
        <v>8</v>
      </c>
      <c r="G257" s="77"/>
      <c r="H257" s="92">
        <v>7632</v>
      </c>
      <c r="I257" s="99"/>
    </row>
    <row r="258" spans="1:9" ht="14.25" customHeight="1">
      <c r="A258" s="18"/>
      <c r="B258" s="18"/>
      <c r="C258" s="29" t="s">
        <v>278</v>
      </c>
      <c r="D258" s="55" t="s">
        <v>288</v>
      </c>
      <c r="E258" s="76" t="s">
        <v>8</v>
      </c>
      <c r="F258" s="26"/>
      <c r="G258" s="77"/>
      <c r="H258" s="92">
        <v>16884</v>
      </c>
      <c r="I258" s="141" t="s">
        <v>436</v>
      </c>
    </row>
    <row r="259" spans="1:9" ht="14.25" customHeight="1">
      <c r="A259" s="18"/>
      <c r="B259" s="18"/>
      <c r="C259" s="29" t="s">
        <v>278</v>
      </c>
      <c r="D259" s="73" t="s">
        <v>291</v>
      </c>
      <c r="E259" s="76" t="s">
        <v>8</v>
      </c>
      <c r="F259" s="26" t="s">
        <v>50</v>
      </c>
      <c r="G259" s="77"/>
      <c r="H259" s="92"/>
      <c r="I259" s="99"/>
    </row>
    <row r="260" spans="1:9" ht="14.25" customHeight="1">
      <c r="A260" s="18"/>
      <c r="B260" s="18"/>
      <c r="C260" s="29" t="s">
        <v>278</v>
      </c>
      <c r="D260" s="73" t="s">
        <v>290</v>
      </c>
      <c r="E260" s="76" t="s">
        <v>8</v>
      </c>
      <c r="F260" s="26"/>
      <c r="G260" s="77"/>
      <c r="H260" s="92"/>
      <c r="I260" s="99"/>
    </row>
    <row r="261" spans="1:9" ht="14.25" customHeight="1">
      <c r="A261" s="18"/>
      <c r="B261" s="18"/>
      <c r="C261" s="29" t="s">
        <v>278</v>
      </c>
      <c r="D261" s="55" t="s">
        <v>293</v>
      </c>
      <c r="E261" s="76" t="s">
        <v>8</v>
      </c>
      <c r="F261" s="26" t="s">
        <v>8</v>
      </c>
      <c r="G261" s="77"/>
      <c r="H261" s="92">
        <f>98832+13170</f>
        <v>112002</v>
      </c>
      <c r="I261" s="141" t="s">
        <v>433</v>
      </c>
    </row>
    <row r="262" spans="1:9" ht="14.25" customHeight="1">
      <c r="A262" s="18"/>
      <c r="B262" s="18"/>
      <c r="C262" s="29" t="s">
        <v>278</v>
      </c>
      <c r="D262" s="74" t="s">
        <v>285</v>
      </c>
      <c r="E262" s="76"/>
      <c r="F262" s="26"/>
      <c r="G262" s="77"/>
      <c r="H262" s="92"/>
      <c r="I262" s="99"/>
    </row>
    <row r="263" spans="1:9" ht="14.25" customHeight="1">
      <c r="A263" s="18"/>
      <c r="B263" s="18"/>
      <c r="C263" s="29" t="s">
        <v>278</v>
      </c>
      <c r="D263" s="74" t="s">
        <v>286</v>
      </c>
      <c r="E263" s="76"/>
      <c r="F263" s="26"/>
      <c r="G263" s="77"/>
      <c r="H263" s="92"/>
      <c r="I263" s="99"/>
    </row>
    <row r="264" spans="1:9" ht="14.25" customHeight="1">
      <c r="A264" s="18"/>
      <c r="B264" s="18"/>
      <c r="C264" s="29" t="s">
        <v>278</v>
      </c>
      <c r="D264" s="74" t="s">
        <v>286</v>
      </c>
      <c r="E264" s="76"/>
      <c r="F264" s="26"/>
      <c r="G264" s="77"/>
      <c r="H264" s="92"/>
      <c r="I264" s="99"/>
    </row>
    <row r="265" spans="1:9" ht="14.25" customHeight="1">
      <c r="A265" s="18"/>
      <c r="B265" s="18"/>
      <c r="C265" s="29" t="s">
        <v>278</v>
      </c>
      <c r="D265" s="74" t="s">
        <v>287</v>
      </c>
      <c r="E265" s="76"/>
      <c r="F265" s="26"/>
      <c r="G265" s="77"/>
      <c r="H265" s="92"/>
      <c r="I265" s="99"/>
    </row>
    <row r="266" spans="1:9" ht="14.25" customHeight="1">
      <c r="A266" s="18"/>
      <c r="B266" s="18"/>
      <c r="C266" s="29" t="s">
        <v>278</v>
      </c>
      <c r="D266" s="55" t="s">
        <v>294</v>
      </c>
      <c r="E266" s="76" t="s">
        <v>8</v>
      </c>
      <c r="F266" s="26"/>
      <c r="G266" s="77"/>
      <c r="H266" s="92"/>
      <c r="I266" s="99"/>
    </row>
    <row r="267" spans="1:9" ht="14.25" customHeight="1">
      <c r="A267" s="18"/>
      <c r="B267" s="18"/>
      <c r="C267" s="29" t="s">
        <v>278</v>
      </c>
      <c r="D267" s="55" t="s">
        <v>295</v>
      </c>
      <c r="E267" s="76" t="s">
        <v>8</v>
      </c>
      <c r="F267" s="26" t="s">
        <v>8</v>
      </c>
      <c r="G267" s="77"/>
      <c r="H267" s="92">
        <f>21060+3504</f>
        <v>24564</v>
      </c>
      <c r="I267" s="97" t="s">
        <v>8</v>
      </c>
    </row>
    <row r="268" spans="1:9" ht="14.25" customHeight="1">
      <c r="A268" s="18"/>
      <c r="B268" s="18"/>
      <c r="C268" s="45" t="s">
        <v>278</v>
      </c>
      <c r="D268" s="55" t="s">
        <v>297</v>
      </c>
      <c r="E268" s="76" t="s">
        <v>8</v>
      </c>
      <c r="F268" s="26" t="s">
        <v>8</v>
      </c>
      <c r="G268" s="77"/>
      <c r="H268" s="92">
        <v>44361.599999999999</v>
      </c>
      <c r="I268" s="143">
        <v>32000</v>
      </c>
    </row>
    <row r="269" spans="1:9" ht="14.25" customHeight="1">
      <c r="A269" s="18"/>
      <c r="B269" s="18"/>
      <c r="C269" s="32" t="s">
        <v>278</v>
      </c>
      <c r="D269" s="75" t="s">
        <v>296</v>
      </c>
      <c r="E269" s="76" t="s">
        <v>8</v>
      </c>
      <c r="F269" s="30" t="s">
        <v>8</v>
      </c>
      <c r="G269" s="77"/>
      <c r="H269" s="92">
        <v>12012</v>
      </c>
      <c r="I269" s="99"/>
    </row>
    <row r="270" spans="1:9" ht="14.25" customHeight="1">
      <c r="A270" s="18"/>
      <c r="B270" s="18"/>
      <c r="C270" s="29" t="s">
        <v>278</v>
      </c>
      <c r="D270" s="73" t="s">
        <v>298</v>
      </c>
      <c r="E270" s="76"/>
      <c r="F270" s="26"/>
      <c r="G270" s="77"/>
      <c r="H270" s="92"/>
      <c r="I270" s="99"/>
    </row>
    <row r="271" spans="1:9" ht="14.25" customHeight="1">
      <c r="A271" s="18"/>
      <c r="B271" s="18"/>
      <c r="C271" s="29" t="s">
        <v>278</v>
      </c>
      <c r="D271" s="73" t="s">
        <v>299</v>
      </c>
      <c r="E271" s="76"/>
      <c r="F271" s="26"/>
      <c r="G271" s="77"/>
      <c r="H271" s="92"/>
      <c r="I271" s="99"/>
    </row>
    <row r="272" spans="1:9" ht="14.25" customHeight="1">
      <c r="A272" s="18"/>
      <c r="B272" s="18"/>
      <c r="C272" s="29" t="s">
        <v>318</v>
      </c>
      <c r="D272" s="47" t="s">
        <v>319</v>
      </c>
      <c r="E272" s="76" t="s">
        <v>8</v>
      </c>
      <c r="F272" s="26"/>
      <c r="G272" s="77"/>
      <c r="H272" s="92"/>
      <c r="I272" s="99"/>
    </row>
    <row r="273" spans="1:9" ht="14.25" customHeight="1" thickBot="1">
      <c r="A273" s="18"/>
      <c r="B273" s="18"/>
      <c r="C273" s="18"/>
      <c r="D273" s="47"/>
      <c r="E273" s="85"/>
      <c r="F273" s="86"/>
      <c r="G273" s="87"/>
      <c r="H273" s="92"/>
      <c r="I273" s="99"/>
    </row>
    <row r="274" spans="1:9" ht="14.25" customHeight="1"/>
    <row r="275" spans="1:9" ht="14.25" customHeight="1"/>
    <row r="276" spans="1:9" ht="14.25" customHeight="1"/>
    <row r="277" spans="1:9" ht="14.25" customHeight="1"/>
    <row r="278" spans="1:9" ht="14.25" customHeight="1"/>
    <row r="279" spans="1:9" ht="14.25" customHeight="1"/>
    <row r="280" spans="1:9" ht="14.25" customHeight="1"/>
    <row r="281" spans="1:9" ht="14.25" customHeight="1"/>
    <row r="282" spans="1:9" ht="14.25" customHeight="1"/>
    <row r="283" spans="1:9" ht="14.25" customHeight="1"/>
    <row r="284" spans="1:9" ht="14.25" customHeight="1"/>
    <row r="285" spans="1:9" ht="14.25" customHeight="1"/>
    <row r="286" spans="1:9" ht="14.25" customHeight="1"/>
    <row r="287" spans="1:9" ht="14.25" customHeight="1"/>
    <row r="288" spans="1:9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</sheetData>
  <autoFilter ref="A1:I1" xr:uid="{00000000-0001-0000-0000-000000000000}"/>
  <sortState xmlns:xlrd2="http://schemas.microsoft.com/office/spreadsheetml/2017/richdata2" ref="A2:N272">
    <sortCondition ref="C2:C272"/>
    <sortCondition ref="D2:D272"/>
  </sortState>
  <mergeCells count="2">
    <mergeCell ref="E227:F227"/>
    <mergeCell ref="E153:G15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7D3A-2941-424B-978C-C9796114EB5D}">
  <dimension ref="E4:I58"/>
  <sheetViews>
    <sheetView workbookViewId="0">
      <selection activeCell="K20" sqref="K20"/>
    </sheetView>
  </sheetViews>
  <sheetFormatPr baseColWidth="10" defaultRowHeight="15"/>
  <sheetData>
    <row r="4" spans="5:9">
      <c r="E4" s="3" t="s">
        <v>320</v>
      </c>
      <c r="F4" s="14" t="s">
        <v>321</v>
      </c>
      <c r="G4" s="10"/>
      <c r="H4" s="5"/>
      <c r="I4" s="5"/>
    </row>
    <row r="5" spans="5:9">
      <c r="E5" s="4"/>
      <c r="F5" s="15" t="s">
        <v>322</v>
      </c>
      <c r="G5" s="5"/>
      <c r="H5" s="5"/>
      <c r="I5" s="5"/>
    </row>
    <row r="6" spans="5:9">
      <c r="E6" s="4"/>
      <c r="F6" s="15" t="s">
        <v>323</v>
      </c>
      <c r="G6" s="5"/>
      <c r="H6" s="5"/>
      <c r="I6" s="5"/>
    </row>
    <row r="7" spans="5:9">
      <c r="E7" s="3" t="s">
        <v>16</v>
      </c>
      <c r="F7" s="16" t="s">
        <v>324</v>
      </c>
      <c r="G7" s="5"/>
      <c r="H7" s="5"/>
      <c r="I7" s="5"/>
    </row>
    <row r="8" spans="5:9">
      <c r="E8" s="3" t="s">
        <v>320</v>
      </c>
      <c r="F8" s="16" t="s">
        <v>325</v>
      </c>
      <c r="G8" s="5"/>
      <c r="H8" s="5"/>
      <c r="I8" s="5"/>
    </row>
    <row r="9" spans="5:9">
      <c r="E9" s="3" t="s">
        <v>320</v>
      </c>
      <c r="F9" s="16" t="s">
        <v>326</v>
      </c>
      <c r="G9" s="5"/>
      <c r="H9" s="5"/>
      <c r="I9" s="5"/>
    </row>
    <row r="10" spans="5:9">
      <c r="E10" s="3" t="s">
        <v>320</v>
      </c>
      <c r="F10" s="16" t="s">
        <v>327</v>
      </c>
      <c r="G10" s="5"/>
      <c r="H10" s="5"/>
      <c r="I10" s="5"/>
    </row>
    <row r="11" spans="5:9">
      <c r="E11" s="3" t="s">
        <v>320</v>
      </c>
      <c r="F11" s="16" t="s">
        <v>328</v>
      </c>
      <c r="G11" s="5"/>
      <c r="H11" s="5"/>
      <c r="I11" s="5"/>
    </row>
    <row r="12" spans="5:9">
      <c r="E12" s="3" t="s">
        <v>320</v>
      </c>
      <c r="F12" s="16" t="s">
        <v>329</v>
      </c>
      <c r="G12" s="5"/>
      <c r="H12" s="5"/>
      <c r="I12" s="5"/>
    </row>
    <row r="13" spans="5:9">
      <c r="E13" s="4"/>
      <c r="F13" s="17" t="s">
        <v>330</v>
      </c>
      <c r="G13" s="5"/>
      <c r="H13" s="5"/>
      <c r="I13" s="5"/>
    </row>
    <row r="14" spans="5:9">
      <c r="E14" s="3" t="s">
        <v>320</v>
      </c>
      <c r="F14" s="16" t="s">
        <v>331</v>
      </c>
      <c r="G14" s="5"/>
      <c r="H14" s="5"/>
      <c r="I14" s="5"/>
    </row>
    <row r="15" spans="5:9">
      <c r="E15" s="3" t="s">
        <v>320</v>
      </c>
      <c r="F15" s="16" t="s">
        <v>332</v>
      </c>
      <c r="G15" s="5"/>
      <c r="H15" s="5"/>
      <c r="I15" s="5"/>
    </row>
    <row r="16" spans="5:9">
      <c r="E16" s="3" t="s">
        <v>320</v>
      </c>
      <c r="F16" s="16" t="s">
        <v>333</v>
      </c>
      <c r="G16" s="5"/>
      <c r="H16" s="5"/>
      <c r="I16" s="5"/>
    </row>
    <row r="17" spans="5:9">
      <c r="E17" s="3" t="s">
        <v>320</v>
      </c>
      <c r="F17" s="13" t="s">
        <v>334</v>
      </c>
      <c r="G17" s="8"/>
      <c r="H17" s="5"/>
      <c r="I17" s="5"/>
    </row>
    <row r="18" spans="5:9">
      <c r="E18" s="3" t="s">
        <v>320</v>
      </c>
      <c r="F18" s="16" t="s">
        <v>335</v>
      </c>
      <c r="G18" s="8"/>
      <c r="H18" s="5"/>
      <c r="I18" s="5"/>
    </row>
    <row r="19" spans="5:9">
      <c r="E19" s="4"/>
      <c r="F19" s="16" t="s">
        <v>336</v>
      </c>
      <c r="G19" s="8"/>
      <c r="H19" s="5"/>
      <c r="I19" s="5"/>
    </row>
    <row r="20" spans="5:9">
      <c r="E20" s="3" t="s">
        <v>320</v>
      </c>
      <c r="F20" s="13" t="s">
        <v>337</v>
      </c>
      <c r="G20" s="5"/>
      <c r="H20" s="5"/>
      <c r="I20" s="5"/>
    </row>
    <row r="21" spans="5:9">
      <c r="E21" s="3" t="s">
        <v>338</v>
      </c>
      <c r="F21" s="16" t="s">
        <v>339</v>
      </c>
      <c r="G21" s="5"/>
      <c r="H21" s="5"/>
      <c r="I21" s="5"/>
    </row>
    <row r="22" spans="5:9">
      <c r="E22" s="3" t="s">
        <v>340</v>
      </c>
      <c r="F22" s="13" t="s">
        <v>341</v>
      </c>
      <c r="G22" s="5"/>
      <c r="H22" s="5"/>
      <c r="I22" s="5"/>
    </row>
    <row r="23" spans="5:9">
      <c r="E23" s="3" t="s">
        <v>320</v>
      </c>
      <c r="F23" s="13" t="s">
        <v>342</v>
      </c>
      <c r="G23" s="8"/>
      <c r="H23" s="5"/>
      <c r="I23" s="5"/>
    </row>
    <row r="24" spans="5:9">
      <c r="E24" s="3" t="s">
        <v>320</v>
      </c>
      <c r="F24" s="16" t="s">
        <v>343</v>
      </c>
      <c r="G24" s="8"/>
      <c r="H24" s="5"/>
      <c r="I24" s="5"/>
    </row>
    <row r="25" spans="5:9">
      <c r="E25" s="4"/>
      <c r="F25" s="16" t="s">
        <v>344</v>
      </c>
      <c r="G25" s="8"/>
      <c r="H25" s="5"/>
      <c r="I25" s="5"/>
    </row>
    <row r="26" spans="5:9">
      <c r="E26" s="3" t="s">
        <v>320</v>
      </c>
      <c r="F26" s="13" t="s">
        <v>345</v>
      </c>
      <c r="G26" s="8"/>
      <c r="H26" s="5"/>
      <c r="I26" s="5"/>
    </row>
    <row r="27" spans="5:9">
      <c r="E27" s="3" t="s">
        <v>320</v>
      </c>
      <c r="F27" s="16" t="s">
        <v>346</v>
      </c>
      <c r="G27" s="8"/>
      <c r="H27" s="5"/>
      <c r="I27" s="5"/>
    </row>
    <row r="28" spans="5:9">
      <c r="E28" s="3" t="s">
        <v>347</v>
      </c>
      <c r="F28" s="13" t="s">
        <v>348</v>
      </c>
      <c r="G28" s="8"/>
      <c r="H28" s="5"/>
      <c r="I28" s="5"/>
    </row>
    <row r="29" spans="5:9">
      <c r="E29" s="3" t="s">
        <v>340</v>
      </c>
      <c r="F29" s="13" t="s">
        <v>349</v>
      </c>
      <c r="G29" s="8"/>
      <c r="H29" s="5"/>
      <c r="I29" s="5"/>
    </row>
    <row r="30" spans="5:9">
      <c r="E30" s="4"/>
      <c r="F30" s="13" t="s">
        <v>350</v>
      </c>
      <c r="G30" s="8"/>
      <c r="H30" s="5"/>
      <c r="I30" s="5"/>
    </row>
    <row r="31" spans="5:9">
      <c r="E31" s="3" t="s">
        <v>351</v>
      </c>
      <c r="F31" s="13" t="s">
        <v>352</v>
      </c>
      <c r="G31" s="5"/>
      <c r="H31" s="5"/>
      <c r="I31" s="5"/>
    </row>
    <row r="32" spans="5:9">
      <c r="E32" s="3" t="s">
        <v>351</v>
      </c>
      <c r="F32" s="16" t="s">
        <v>353</v>
      </c>
      <c r="G32" s="5"/>
      <c r="H32" s="5"/>
      <c r="I32" s="5"/>
    </row>
    <row r="33" spans="5:9">
      <c r="E33" s="3" t="s">
        <v>351</v>
      </c>
      <c r="F33" s="16" t="s">
        <v>354</v>
      </c>
      <c r="G33" s="5"/>
      <c r="H33" s="5"/>
      <c r="I33" s="5"/>
    </row>
    <row r="34" spans="5:9">
      <c r="E34" s="4"/>
      <c r="F34" s="16" t="s">
        <v>355</v>
      </c>
      <c r="G34" s="5"/>
      <c r="H34" s="5"/>
      <c r="I34" s="5"/>
    </row>
    <row r="35" spans="5:9">
      <c r="E35" s="4"/>
      <c r="F35" s="17" t="s">
        <v>356</v>
      </c>
      <c r="G35" s="5"/>
      <c r="H35" s="5"/>
      <c r="I35" s="5"/>
    </row>
    <row r="36" spans="5:9">
      <c r="E36" s="4"/>
      <c r="F36" s="17" t="s">
        <v>357</v>
      </c>
      <c r="G36" s="5"/>
      <c r="H36" s="5"/>
      <c r="I36" s="5"/>
    </row>
    <row r="37" spans="5:9">
      <c r="E37" s="3" t="s">
        <v>320</v>
      </c>
      <c r="F37" s="13" t="s">
        <v>358</v>
      </c>
      <c r="G37" s="5"/>
      <c r="H37" s="5"/>
      <c r="I37" s="5"/>
    </row>
    <row r="38" spans="5:9">
      <c r="E38" s="3" t="s">
        <v>320</v>
      </c>
      <c r="F38" s="16" t="s">
        <v>359</v>
      </c>
      <c r="G38" s="5"/>
      <c r="H38" s="5"/>
      <c r="I38" s="5"/>
    </row>
    <row r="39" spans="5:9">
      <c r="E39" s="4"/>
      <c r="F39" s="16" t="s">
        <v>360</v>
      </c>
      <c r="G39" s="8"/>
      <c r="H39" s="5"/>
      <c r="I39" s="5"/>
    </row>
    <row r="40" spans="5:9">
      <c r="E40" s="3" t="s">
        <v>320</v>
      </c>
      <c r="F40" s="13" t="s">
        <v>361</v>
      </c>
      <c r="G40" s="8"/>
      <c r="H40" s="5"/>
      <c r="I40" s="5"/>
    </row>
    <row r="41" spans="5:9">
      <c r="E41" s="4"/>
      <c r="F41" s="16" t="s">
        <v>362</v>
      </c>
      <c r="G41" s="8"/>
      <c r="H41" s="5"/>
      <c r="I41" s="5"/>
    </row>
    <row r="42" spans="5:9">
      <c r="E42" s="3" t="s">
        <v>320</v>
      </c>
      <c r="F42" s="16" t="s">
        <v>363</v>
      </c>
      <c r="G42" s="8"/>
      <c r="H42" s="5"/>
      <c r="I42" s="5"/>
    </row>
    <row r="43" spans="5:9">
      <c r="E43" s="3" t="s">
        <v>320</v>
      </c>
      <c r="F43" s="13" t="s">
        <v>364</v>
      </c>
      <c r="G43" s="8"/>
      <c r="H43" s="5"/>
      <c r="I43" s="5"/>
    </row>
    <row r="44" spans="5:9">
      <c r="E44" s="3" t="s">
        <v>320</v>
      </c>
      <c r="F44" s="13" t="s">
        <v>365</v>
      </c>
      <c r="G44" s="8"/>
      <c r="H44" s="5"/>
      <c r="I44" s="5"/>
    </row>
    <row r="45" spans="5:9">
      <c r="E45" s="3" t="s">
        <v>320</v>
      </c>
      <c r="F45" s="13" t="s">
        <v>366</v>
      </c>
      <c r="G45" s="5"/>
      <c r="H45" s="5"/>
      <c r="I45" s="5"/>
    </row>
    <row r="46" spans="5:9">
      <c r="E46" s="3" t="s">
        <v>320</v>
      </c>
      <c r="F46" s="13" t="s">
        <v>367</v>
      </c>
      <c r="G46" s="8"/>
      <c r="H46" s="5"/>
      <c r="I46" s="5"/>
    </row>
    <row r="47" spans="5:9">
      <c r="E47" s="4"/>
      <c r="F47" s="16" t="s">
        <v>368</v>
      </c>
      <c r="G47" s="5"/>
      <c r="H47" s="5"/>
      <c r="I47" s="5"/>
    </row>
    <row r="48" spans="5:9">
      <c r="E48" s="3" t="s">
        <v>320</v>
      </c>
      <c r="F48" s="13" t="s">
        <v>369</v>
      </c>
      <c r="G48" s="5"/>
      <c r="H48" s="5"/>
      <c r="I48" s="5"/>
    </row>
    <row r="49" spans="5:9">
      <c r="E49" s="4"/>
      <c r="F49" s="17" t="s">
        <v>370</v>
      </c>
      <c r="G49" s="5"/>
      <c r="H49" s="5"/>
      <c r="I49" s="5"/>
    </row>
    <row r="50" spans="5:9">
      <c r="E50" s="3" t="s">
        <v>320</v>
      </c>
      <c r="F50" s="16" t="s">
        <v>371</v>
      </c>
      <c r="G50" s="5"/>
      <c r="H50" s="2"/>
      <c r="I50" s="5"/>
    </row>
    <row r="51" spans="5:9">
      <c r="E51" s="3" t="s">
        <v>320</v>
      </c>
      <c r="F51" s="13" t="s">
        <v>372</v>
      </c>
      <c r="G51" s="5"/>
      <c r="H51" s="2"/>
      <c r="I51" s="5"/>
    </row>
    <row r="52" spans="5:9">
      <c r="E52" s="3" t="s">
        <v>320</v>
      </c>
      <c r="F52" s="13" t="s">
        <v>373</v>
      </c>
      <c r="G52" s="5"/>
      <c r="H52" s="2"/>
      <c r="I52" s="5"/>
    </row>
    <row r="53" spans="5:9">
      <c r="E53" s="3" t="s">
        <v>320</v>
      </c>
      <c r="F53" s="16" t="s">
        <v>374</v>
      </c>
      <c r="G53" s="8"/>
      <c r="H53" s="2"/>
      <c r="I53" s="5"/>
    </row>
    <row r="54" spans="5:9">
      <c r="E54" s="3" t="s">
        <v>320</v>
      </c>
      <c r="F54" s="16" t="s">
        <v>375</v>
      </c>
      <c r="G54" s="8"/>
      <c r="H54" s="2"/>
      <c r="I54" s="5"/>
    </row>
    <row r="55" spans="5:9">
      <c r="E55" s="3" t="s">
        <v>320</v>
      </c>
      <c r="F55" s="13" t="s">
        <v>376</v>
      </c>
      <c r="G55" s="5"/>
      <c r="H55" s="5"/>
      <c r="I55" s="5"/>
    </row>
    <row r="56" spans="5:9">
      <c r="E56" s="4"/>
      <c r="F56" s="16" t="s">
        <v>377</v>
      </c>
      <c r="G56" s="5"/>
      <c r="H56" s="5"/>
      <c r="I56" s="5"/>
    </row>
    <row r="57" spans="5:9">
      <c r="E57" s="3" t="s">
        <v>320</v>
      </c>
      <c r="F57" s="16" t="s">
        <v>378</v>
      </c>
      <c r="G57" s="5"/>
      <c r="H57" s="5"/>
      <c r="I57" s="5"/>
    </row>
    <row r="58" spans="5:9">
      <c r="E58" s="4"/>
      <c r="F58" s="5"/>
      <c r="G58" s="5"/>
      <c r="H58" s="5"/>
      <c r="I5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AF GROS</cp:lastModifiedBy>
  <dcterms:created xsi:type="dcterms:W3CDTF">2024-05-27T09:13:47Z</dcterms:created>
  <dcterms:modified xsi:type="dcterms:W3CDTF">2025-02-17T15:56:54Z</dcterms:modified>
</cp:coreProperties>
</file>