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ENOTOURISME\"/>
    </mc:Choice>
  </mc:AlternateContent>
  <bookViews>
    <workbookView xWindow="0" yWindow="0" windowWidth="21600" windowHeight="9135"/>
  </bookViews>
  <sheets>
    <sheet name="Feuil1" sheetId="1" r:id="rId1"/>
    <sheet name="Etude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R42" i="1"/>
  <c r="S42" i="1"/>
  <c r="T42" i="1"/>
  <c r="U42" i="1"/>
  <c r="Q41" i="1"/>
  <c r="R41" i="1"/>
  <c r="S41" i="1"/>
  <c r="T41" i="1"/>
  <c r="U41" i="1"/>
  <c r="Q40" i="1"/>
  <c r="R40" i="1"/>
  <c r="S40" i="1"/>
  <c r="T40" i="1"/>
  <c r="U40" i="1"/>
  <c r="Q39" i="1"/>
  <c r="R39" i="1"/>
  <c r="S39" i="1"/>
  <c r="T39" i="1"/>
  <c r="U39" i="1"/>
  <c r="G13" i="2" l="1"/>
  <c r="C13" i="2"/>
  <c r="G24" i="2"/>
  <c r="G23" i="2"/>
  <c r="G22" i="2"/>
  <c r="G20" i="2"/>
  <c r="G19" i="2"/>
  <c r="G18" i="2"/>
  <c r="G16" i="2"/>
  <c r="G25" i="2" s="1"/>
  <c r="G15" i="2"/>
  <c r="G14" i="2"/>
  <c r="C19" i="2"/>
  <c r="C14" i="2"/>
  <c r="C32" i="2"/>
  <c r="C33" i="2" s="1"/>
  <c r="C31" i="2"/>
  <c r="C30" i="2"/>
  <c r="C24" i="2"/>
  <c r="C23" i="2"/>
  <c r="C22" i="2"/>
  <c r="C21" i="2"/>
  <c r="C20" i="2"/>
  <c r="C18" i="2"/>
  <c r="C17" i="2"/>
  <c r="C16" i="2"/>
  <c r="C15" i="2"/>
  <c r="C25" i="2" s="1"/>
  <c r="C15" i="1" l="1"/>
  <c r="C16" i="1"/>
  <c r="C17" i="1"/>
  <c r="C18" i="1"/>
  <c r="C19" i="1"/>
  <c r="C20" i="1"/>
  <c r="C21" i="1"/>
  <c r="C22" i="1"/>
  <c r="C14" i="1"/>
  <c r="H15" i="1" l="1"/>
  <c r="C28" i="1" l="1"/>
  <c r="C29" i="1"/>
  <c r="C27" i="1"/>
  <c r="D4" i="1"/>
  <c r="C23" i="1" l="1"/>
  <c r="D7" i="1"/>
  <c r="E9" i="1" s="1"/>
  <c r="J39" i="1" s="1"/>
  <c r="C30" i="1"/>
  <c r="L39" i="1" l="1"/>
  <c r="N40" i="1"/>
  <c r="I40" i="1"/>
  <c r="P40" i="1"/>
  <c r="K39" i="1"/>
  <c r="N39" i="1"/>
  <c r="G39" i="1"/>
  <c r="E39" i="1"/>
  <c r="I39" i="1"/>
  <c r="B39" i="1"/>
  <c r="M39" i="1"/>
  <c r="C39" i="1"/>
  <c r="H39" i="1"/>
  <c r="D39" i="1"/>
  <c r="F39" i="1"/>
  <c r="P39" i="1"/>
  <c r="P41" i="1" s="1"/>
  <c r="P42" i="1" s="1"/>
  <c r="O39" i="1"/>
  <c r="B40" i="1"/>
  <c r="C40" i="1"/>
  <c r="O40" i="1"/>
  <c r="F40" i="1"/>
  <c r="E40" i="1"/>
  <c r="D40" i="1"/>
  <c r="L40" i="1"/>
  <c r="L41" i="1" s="1"/>
  <c r="L42" i="1" s="1"/>
  <c r="K40" i="1"/>
  <c r="K41" i="1" s="1"/>
  <c r="K42" i="1" s="1"/>
  <c r="J40" i="1"/>
  <c r="J41" i="1" s="1"/>
  <c r="J42" i="1" s="1"/>
  <c r="M40" i="1"/>
  <c r="M41" i="1" s="1"/>
  <c r="M42" i="1" s="1"/>
  <c r="H40" i="1"/>
  <c r="G40" i="1"/>
  <c r="N41" i="1"/>
  <c r="N42" i="1" s="1"/>
  <c r="H41" i="1" l="1"/>
  <c r="H42" i="1" s="1"/>
  <c r="O41" i="1"/>
  <c r="O42" i="1" s="1"/>
  <c r="C41" i="1"/>
  <c r="C42" i="1" s="1"/>
  <c r="I41" i="1"/>
  <c r="I42" i="1" s="1"/>
  <c r="E41" i="1"/>
  <c r="E42" i="1" s="1"/>
  <c r="G41" i="1"/>
  <c r="G42" i="1" s="1"/>
  <c r="D41" i="1"/>
  <c r="D42" i="1" s="1"/>
  <c r="B41" i="1"/>
  <c r="B42" i="1" s="1"/>
  <c r="F41" i="1"/>
  <c r="F42" i="1" s="1"/>
</calcChain>
</file>

<file path=xl/sharedStrings.xml><?xml version="1.0" encoding="utf-8"?>
<sst xmlns="http://schemas.openxmlformats.org/spreadsheetml/2006/main" count="83" uniqueCount="48">
  <si>
    <t>PERSONNEL</t>
  </si>
  <si>
    <t>GUIDE</t>
  </si>
  <si>
    <t>HEURES</t>
  </si>
  <si>
    <t>COUT CHARGE</t>
  </si>
  <si>
    <t>SERVICE</t>
  </si>
  <si>
    <t>MENAGE</t>
  </si>
  <si>
    <t>Total</t>
  </si>
  <si>
    <t>Charges fixes diverses</t>
  </si>
  <si>
    <t>eau, facturation, elec</t>
  </si>
  <si>
    <t>Vins Dégustation (base 1 bouteille pour 15 personne- conservation azote)</t>
  </si>
  <si>
    <t>Pommard Pezerolles</t>
  </si>
  <si>
    <t>Pommard Arvelets</t>
  </si>
  <si>
    <t>Pommard Chanlins</t>
  </si>
  <si>
    <t>Vosne Romanée aux Réas</t>
  </si>
  <si>
    <t>Richebourg</t>
  </si>
  <si>
    <t>Prix BT</t>
  </si>
  <si>
    <t>Cout/Pers</t>
  </si>
  <si>
    <t>Vins pour le Lunch (base 1 bouteille pour 6 personnes)</t>
  </si>
  <si>
    <t>Cremant</t>
  </si>
  <si>
    <t>Savigny ou Vosne</t>
  </si>
  <si>
    <t>Pommard 1er cru</t>
  </si>
  <si>
    <t>Repas par personne</t>
  </si>
  <si>
    <t>Nombre de personnes</t>
  </si>
  <si>
    <t>Couts fixes</t>
  </si>
  <si>
    <t>Couts variables</t>
  </si>
  <si>
    <t>Total des couts fixes</t>
  </si>
  <si>
    <t>Cout unitaire progressif</t>
  </si>
  <si>
    <t>Bourgogne Hte cote de nuits</t>
  </si>
  <si>
    <t>Savigny les Beaune</t>
  </si>
  <si>
    <t>Gevrey</t>
  </si>
  <si>
    <t>Bourgogne</t>
  </si>
  <si>
    <t>Hautes Cotes de Nuits</t>
  </si>
  <si>
    <t>Savigny</t>
  </si>
  <si>
    <t>Impact azote 40 cts par dose</t>
  </si>
  <si>
    <t xml:space="preserve">Degustation et descente de cave pour </t>
  </si>
  <si>
    <t xml:space="preserve"> personnes + machon</t>
  </si>
  <si>
    <t>Lavage verres</t>
  </si>
  <si>
    <t>1 bouteille pour 15 personne pour degustation donc 2 bt par vin</t>
  </si>
  <si>
    <t>Frais personnel</t>
  </si>
  <si>
    <t>Machon 15€ par pers</t>
  </si>
  <si>
    <t>Pommard</t>
  </si>
  <si>
    <t>Vins degustation</t>
  </si>
  <si>
    <t>Moulin a Vent</t>
  </si>
  <si>
    <t>Morey</t>
  </si>
  <si>
    <t>Partir sur base de 4 bouteilles de pommard</t>
  </si>
  <si>
    <t>40 x 4 = 160 €</t>
  </si>
  <si>
    <t>soit 8 euros par personnes</t>
  </si>
  <si>
    <t>Beaune 1er cru les Montrevenots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</si>
</sst>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2" fontId="0" fillId="0" borderId="1" xfId="0" applyNumberFormat="1" applyBorder="1"/>
    <xf numFmtId="1" fontId="2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5" fillId="0" borderId="0" xfId="0" applyFont="1"/>
    <xf numFmtId="9" fontId="0" fillId="0" borderId="0" xfId="0" applyNumberFormat="1"/>
    <xf numFmtId="164" fontId="0" fillId="0" borderId="1" xfId="0" applyNumberFormat="1" applyBorder="1"/>
    <xf numFmtId="15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tabSelected="1" view="pageLayout" zoomScaleNormal="100" workbookViewId="0">
      <selection activeCell="C32" sqref="C32"/>
    </sheetView>
  </sheetViews>
  <sheetFormatPr baseColWidth="10" defaultRowHeight="15" x14ac:dyDescent="0.25"/>
  <cols>
    <col min="1" max="1" width="23.28515625" customWidth="1"/>
    <col min="2" max="2" width="8.28515625" customWidth="1"/>
    <col min="3" max="3" width="11.140625" customWidth="1"/>
    <col min="4" max="4" width="6.5703125" bestFit="1" customWidth="1"/>
    <col min="5" max="5" width="7.28515625" customWidth="1"/>
    <col min="6" max="6" width="23.85546875" bestFit="1" customWidth="1"/>
    <col min="7" max="9" width="6.5703125" bestFit="1" customWidth="1"/>
    <col min="10" max="11" width="7.5703125" bestFit="1" customWidth="1"/>
    <col min="12" max="15" width="6.5703125" bestFit="1" customWidth="1"/>
    <col min="16" max="16" width="7.5703125" bestFit="1" customWidth="1"/>
  </cols>
  <sheetData>
    <row r="2" spans="1:8" x14ac:dyDescent="0.25">
      <c r="A2" s="5" t="s">
        <v>0</v>
      </c>
    </row>
    <row r="3" spans="1:8" x14ac:dyDescent="0.25">
      <c r="B3" t="s">
        <v>2</v>
      </c>
      <c r="C3" t="s">
        <v>3</v>
      </c>
      <c r="D3" t="s">
        <v>6</v>
      </c>
    </row>
    <row r="4" spans="1:8" x14ac:dyDescent="0.25">
      <c r="A4" s="1" t="s">
        <v>1</v>
      </c>
      <c r="B4" s="1">
        <v>3</v>
      </c>
      <c r="C4" s="1">
        <v>15</v>
      </c>
      <c r="D4" s="1">
        <f>C4*B4</f>
        <v>45</v>
      </c>
    </row>
    <row r="5" spans="1:8" x14ac:dyDescent="0.25">
      <c r="A5" s="1" t="s">
        <v>4</v>
      </c>
      <c r="B5" s="1">
        <v>2</v>
      </c>
      <c r="C5" s="1">
        <v>15</v>
      </c>
      <c r="D5" s="1">
        <v>50</v>
      </c>
    </row>
    <row r="6" spans="1:8" x14ac:dyDescent="0.25">
      <c r="A6" s="1" t="s">
        <v>5</v>
      </c>
      <c r="B6" s="1">
        <v>2</v>
      </c>
      <c r="C6" s="1">
        <v>15</v>
      </c>
      <c r="D6" s="1">
        <v>50</v>
      </c>
    </row>
    <row r="7" spans="1:8" x14ac:dyDescent="0.25">
      <c r="D7" s="2">
        <f>SUM(D4:D6)</f>
        <v>145</v>
      </c>
    </row>
    <row r="8" spans="1:8" x14ac:dyDescent="0.25">
      <c r="A8" s="5" t="s">
        <v>7</v>
      </c>
      <c r="E8" s="20" t="s">
        <v>25</v>
      </c>
      <c r="F8" s="20"/>
      <c r="G8" s="20"/>
    </row>
    <row r="9" spans="1:8" x14ac:dyDescent="0.25">
      <c r="A9" s="5"/>
      <c r="E9" s="6">
        <f>D10+D7</f>
        <v>175</v>
      </c>
    </row>
    <row r="10" spans="1:8" x14ac:dyDescent="0.25">
      <c r="A10" s="19" t="s">
        <v>8</v>
      </c>
      <c r="B10" s="19"/>
      <c r="C10" s="19"/>
      <c r="D10" s="3">
        <v>30</v>
      </c>
    </row>
    <row r="11" spans="1:8" x14ac:dyDescent="0.25">
      <c r="G11" t="s">
        <v>33</v>
      </c>
    </row>
    <row r="12" spans="1:8" x14ac:dyDescent="0.25">
      <c r="A12" s="5" t="s">
        <v>9</v>
      </c>
    </row>
    <row r="13" spans="1:8" x14ac:dyDescent="0.25">
      <c r="B13" t="s">
        <v>15</v>
      </c>
      <c r="C13" t="s">
        <v>16</v>
      </c>
      <c r="G13" t="s">
        <v>15</v>
      </c>
      <c r="H13" t="s">
        <v>16</v>
      </c>
    </row>
    <row r="14" spans="1:8" x14ac:dyDescent="0.25">
      <c r="A14" s="1" t="s">
        <v>10</v>
      </c>
      <c r="B14" s="1">
        <v>66</v>
      </c>
      <c r="C14" s="13">
        <f>(B14/15)+0.4</f>
        <v>4.8000000000000007</v>
      </c>
      <c r="F14" s="1" t="s">
        <v>27</v>
      </c>
      <c r="G14" s="1">
        <v>13</v>
      </c>
      <c r="H14" s="1">
        <v>1</v>
      </c>
    </row>
    <row r="15" spans="1:8" x14ac:dyDescent="0.25">
      <c r="A15" s="1" t="s">
        <v>11</v>
      </c>
      <c r="B15" s="1">
        <v>66</v>
      </c>
      <c r="C15" s="13">
        <f t="shared" ref="C15:C22" si="0">(B15/15)+0.4</f>
        <v>4.8000000000000007</v>
      </c>
      <c r="F15" s="1" t="s">
        <v>28</v>
      </c>
      <c r="G15" s="1">
        <v>25</v>
      </c>
      <c r="H15" s="4">
        <f>G15/15</f>
        <v>1.6666666666666667</v>
      </c>
    </row>
    <row r="16" spans="1:8" x14ac:dyDescent="0.25">
      <c r="A16" s="1" t="s">
        <v>12</v>
      </c>
      <c r="B16" s="1">
        <v>66</v>
      </c>
      <c r="C16" s="13">
        <f t="shared" si="0"/>
        <v>4.8000000000000007</v>
      </c>
    </row>
    <row r="17" spans="1:3" x14ac:dyDescent="0.25">
      <c r="A17" s="1" t="s">
        <v>13</v>
      </c>
      <c r="B17" s="1">
        <v>54</v>
      </c>
      <c r="C17" s="13">
        <f t="shared" si="0"/>
        <v>4</v>
      </c>
    </row>
    <row r="18" spans="1:3" x14ac:dyDescent="0.25">
      <c r="A18" s="1" t="s">
        <v>29</v>
      </c>
      <c r="B18" s="1">
        <v>50</v>
      </c>
      <c r="C18" s="13">
        <f t="shared" si="0"/>
        <v>3.7333333333333334</v>
      </c>
    </row>
    <row r="19" spans="1:3" x14ac:dyDescent="0.25">
      <c r="A19" s="1" t="s">
        <v>30</v>
      </c>
      <c r="B19" s="1">
        <v>22</v>
      </c>
      <c r="C19" s="13">
        <f t="shared" si="0"/>
        <v>1.8666666666666667</v>
      </c>
    </row>
    <row r="20" spans="1:3" x14ac:dyDescent="0.25">
      <c r="A20" s="1" t="s">
        <v>32</v>
      </c>
      <c r="B20" s="1">
        <v>38</v>
      </c>
      <c r="C20" s="13">
        <f t="shared" si="0"/>
        <v>2.9333333333333331</v>
      </c>
    </row>
    <row r="21" spans="1:3" x14ac:dyDescent="0.25">
      <c r="A21" s="1" t="s">
        <v>31</v>
      </c>
      <c r="B21" s="1">
        <v>22</v>
      </c>
      <c r="C21" s="13">
        <f t="shared" si="0"/>
        <v>1.8666666666666667</v>
      </c>
    </row>
    <row r="22" spans="1:3" x14ac:dyDescent="0.25">
      <c r="A22" s="1" t="s">
        <v>14</v>
      </c>
      <c r="B22" s="1">
        <v>450</v>
      </c>
      <c r="C22" s="13">
        <f t="shared" si="0"/>
        <v>30.4</v>
      </c>
    </row>
    <row r="23" spans="1:3" x14ac:dyDescent="0.25">
      <c r="C23" s="8">
        <f>SUM(C14:C22)</f>
        <v>59.2</v>
      </c>
    </row>
    <row r="25" spans="1:3" x14ac:dyDescent="0.25">
      <c r="A25" s="5" t="s">
        <v>17</v>
      </c>
    </row>
    <row r="26" spans="1:3" x14ac:dyDescent="0.25">
      <c r="B26" t="s">
        <v>15</v>
      </c>
      <c r="C26" t="s">
        <v>16</v>
      </c>
    </row>
    <row r="27" spans="1:3" x14ac:dyDescent="0.25">
      <c r="A27" s="1" t="s">
        <v>18</v>
      </c>
      <c r="B27" s="1">
        <v>22</v>
      </c>
      <c r="C27" s="4">
        <f>B27/6</f>
        <v>3.6666666666666665</v>
      </c>
    </row>
    <row r="28" spans="1:3" x14ac:dyDescent="0.25">
      <c r="A28" s="1" t="s">
        <v>19</v>
      </c>
      <c r="B28" s="1">
        <v>54</v>
      </c>
      <c r="C28" s="4">
        <f t="shared" ref="C28:C29" si="1">B28/6</f>
        <v>9</v>
      </c>
    </row>
    <row r="29" spans="1:3" x14ac:dyDescent="0.25">
      <c r="A29" s="1" t="s">
        <v>20</v>
      </c>
      <c r="B29" s="1">
        <v>66</v>
      </c>
      <c r="C29" s="4">
        <f t="shared" si="1"/>
        <v>11</v>
      </c>
    </row>
    <row r="30" spans="1:3" x14ac:dyDescent="0.25">
      <c r="C30" s="8">
        <f>SUM(C27:C29)</f>
        <v>23.666666666666664</v>
      </c>
    </row>
    <row r="32" spans="1:3" x14ac:dyDescent="0.25">
      <c r="A32" s="19" t="s">
        <v>21</v>
      </c>
      <c r="B32" s="19"/>
      <c r="C32" s="3">
        <v>30</v>
      </c>
    </row>
    <row r="38" spans="1:21" ht="15.75" x14ac:dyDescent="0.25">
      <c r="A38" s="11" t="s">
        <v>22</v>
      </c>
      <c r="B38" s="3">
        <v>1</v>
      </c>
      <c r="C38" s="3">
        <v>2</v>
      </c>
      <c r="D38" s="3">
        <v>3</v>
      </c>
      <c r="E38" s="3">
        <v>4</v>
      </c>
      <c r="F38" s="3">
        <v>5</v>
      </c>
      <c r="G38" s="3">
        <v>6</v>
      </c>
      <c r="H38" s="3">
        <v>7</v>
      </c>
      <c r="I38" s="3">
        <v>8</v>
      </c>
      <c r="J38" s="3">
        <v>9</v>
      </c>
      <c r="K38" s="3">
        <v>10</v>
      </c>
      <c r="L38" s="3">
        <v>11</v>
      </c>
      <c r="M38" s="3">
        <v>12</v>
      </c>
      <c r="N38" s="3">
        <v>13</v>
      </c>
      <c r="O38" s="3">
        <v>14</v>
      </c>
      <c r="P38" s="3">
        <v>15</v>
      </c>
      <c r="Q38" s="3">
        <v>16</v>
      </c>
      <c r="R38" s="3">
        <v>17</v>
      </c>
      <c r="S38" s="3">
        <v>18</v>
      </c>
      <c r="T38" s="3">
        <v>19</v>
      </c>
      <c r="U38" s="3">
        <v>20</v>
      </c>
    </row>
    <row r="39" spans="1:21" x14ac:dyDescent="0.25">
      <c r="A39" s="1" t="s">
        <v>23</v>
      </c>
      <c r="B39" s="1">
        <f>$E$9</f>
        <v>175</v>
      </c>
      <c r="C39" s="1">
        <f t="shared" ref="C39:U39" si="2">$E$9</f>
        <v>175</v>
      </c>
      <c r="D39" s="1">
        <f t="shared" si="2"/>
        <v>175</v>
      </c>
      <c r="E39" s="1">
        <f t="shared" si="2"/>
        <v>175</v>
      </c>
      <c r="F39" s="1">
        <f t="shared" si="2"/>
        <v>175</v>
      </c>
      <c r="G39" s="1">
        <f t="shared" si="2"/>
        <v>175</v>
      </c>
      <c r="H39" s="1">
        <f t="shared" si="2"/>
        <v>175</v>
      </c>
      <c r="I39" s="1">
        <f t="shared" si="2"/>
        <v>175</v>
      </c>
      <c r="J39" s="1">
        <f t="shared" si="2"/>
        <v>175</v>
      </c>
      <c r="K39" s="1">
        <f t="shared" si="2"/>
        <v>175</v>
      </c>
      <c r="L39" s="1">
        <f t="shared" si="2"/>
        <v>175</v>
      </c>
      <c r="M39" s="1">
        <f t="shared" si="2"/>
        <v>175</v>
      </c>
      <c r="N39" s="1">
        <f t="shared" si="2"/>
        <v>175</v>
      </c>
      <c r="O39" s="1">
        <f t="shared" si="2"/>
        <v>175</v>
      </c>
      <c r="P39" s="1">
        <f t="shared" si="2"/>
        <v>175</v>
      </c>
      <c r="Q39" s="1">
        <f t="shared" si="2"/>
        <v>175</v>
      </c>
      <c r="R39" s="1">
        <f t="shared" si="2"/>
        <v>175</v>
      </c>
      <c r="S39" s="1">
        <f t="shared" si="2"/>
        <v>175</v>
      </c>
      <c r="T39" s="1">
        <f t="shared" si="2"/>
        <v>175</v>
      </c>
      <c r="U39" s="1">
        <f t="shared" si="2"/>
        <v>175</v>
      </c>
    </row>
    <row r="40" spans="1:21" x14ac:dyDescent="0.25">
      <c r="A40" s="1" t="s">
        <v>24</v>
      </c>
      <c r="B40" s="7">
        <f t="shared" ref="B40:U40" si="3">($C$32+$C$30+$C$23)*B38</f>
        <v>112.86666666666667</v>
      </c>
      <c r="C40" s="7">
        <f t="shared" si="3"/>
        <v>225.73333333333335</v>
      </c>
      <c r="D40" s="7">
        <f t="shared" si="3"/>
        <v>338.6</v>
      </c>
      <c r="E40" s="7">
        <f t="shared" si="3"/>
        <v>451.4666666666667</v>
      </c>
      <c r="F40" s="7">
        <f t="shared" si="3"/>
        <v>564.33333333333337</v>
      </c>
      <c r="G40" s="7">
        <f t="shared" si="3"/>
        <v>677.2</v>
      </c>
      <c r="H40" s="7">
        <f t="shared" si="3"/>
        <v>790.06666666666672</v>
      </c>
      <c r="I40" s="7">
        <f t="shared" si="3"/>
        <v>902.93333333333339</v>
      </c>
      <c r="J40" s="7">
        <f t="shared" si="3"/>
        <v>1015.8000000000001</v>
      </c>
      <c r="K40" s="7">
        <f t="shared" si="3"/>
        <v>1128.6666666666667</v>
      </c>
      <c r="L40" s="7">
        <f t="shared" si="3"/>
        <v>1241.5333333333333</v>
      </c>
      <c r="M40" s="7">
        <f t="shared" si="3"/>
        <v>1354.4</v>
      </c>
      <c r="N40" s="7">
        <f t="shared" si="3"/>
        <v>1467.2666666666669</v>
      </c>
      <c r="O40" s="7">
        <f t="shared" si="3"/>
        <v>1580.1333333333334</v>
      </c>
      <c r="P40" s="7">
        <f t="shared" si="3"/>
        <v>1693</v>
      </c>
      <c r="Q40" s="7">
        <f t="shared" si="3"/>
        <v>1805.8666666666668</v>
      </c>
      <c r="R40" s="7">
        <f t="shared" si="3"/>
        <v>1918.7333333333336</v>
      </c>
      <c r="S40" s="7">
        <f t="shared" si="3"/>
        <v>2031.6000000000001</v>
      </c>
      <c r="T40" s="7">
        <f t="shared" si="3"/>
        <v>2144.4666666666667</v>
      </c>
      <c r="U40" s="7">
        <f t="shared" si="3"/>
        <v>2257.3333333333335</v>
      </c>
    </row>
    <row r="41" spans="1:21" x14ac:dyDescent="0.25">
      <c r="A41" s="1" t="s">
        <v>6</v>
      </c>
      <c r="B41" s="7">
        <f>B40+B39</f>
        <v>287.86666666666667</v>
      </c>
      <c r="C41" s="7">
        <f t="shared" ref="C41:U41" si="4">C40+C39</f>
        <v>400.73333333333335</v>
      </c>
      <c r="D41" s="7">
        <f t="shared" si="4"/>
        <v>513.6</v>
      </c>
      <c r="E41" s="7">
        <f t="shared" si="4"/>
        <v>626.4666666666667</v>
      </c>
      <c r="F41" s="7">
        <f t="shared" si="4"/>
        <v>739.33333333333337</v>
      </c>
      <c r="G41" s="7">
        <f t="shared" si="4"/>
        <v>852.2</v>
      </c>
      <c r="H41" s="7">
        <f t="shared" si="4"/>
        <v>965.06666666666672</v>
      </c>
      <c r="I41" s="7">
        <f t="shared" si="4"/>
        <v>1077.9333333333334</v>
      </c>
      <c r="J41" s="7">
        <f t="shared" si="4"/>
        <v>1190.8000000000002</v>
      </c>
      <c r="K41" s="7">
        <f t="shared" si="4"/>
        <v>1303.6666666666667</v>
      </c>
      <c r="L41" s="7">
        <f t="shared" si="4"/>
        <v>1416.5333333333333</v>
      </c>
      <c r="M41" s="7">
        <f t="shared" si="4"/>
        <v>1529.4</v>
      </c>
      <c r="N41" s="7">
        <f t="shared" si="4"/>
        <v>1642.2666666666669</v>
      </c>
      <c r="O41" s="7">
        <f t="shared" si="4"/>
        <v>1755.1333333333334</v>
      </c>
      <c r="P41" s="7">
        <f t="shared" si="4"/>
        <v>1868</v>
      </c>
      <c r="Q41" s="7">
        <f t="shared" si="4"/>
        <v>1980.8666666666668</v>
      </c>
      <c r="R41" s="7">
        <f t="shared" si="4"/>
        <v>2093.7333333333336</v>
      </c>
      <c r="S41" s="7">
        <f t="shared" si="4"/>
        <v>2206.6000000000004</v>
      </c>
      <c r="T41" s="7">
        <f t="shared" si="4"/>
        <v>2319.4666666666667</v>
      </c>
      <c r="U41" s="7">
        <f t="shared" si="4"/>
        <v>2432.3333333333335</v>
      </c>
    </row>
    <row r="42" spans="1:21" x14ac:dyDescent="0.25">
      <c r="A42" s="9" t="s">
        <v>26</v>
      </c>
      <c r="B42" s="10">
        <f>B41/B38</f>
        <v>287.86666666666667</v>
      </c>
      <c r="C42" s="10">
        <f t="shared" ref="C42:U42" si="5">C41/C38</f>
        <v>200.36666666666667</v>
      </c>
      <c r="D42" s="10">
        <f t="shared" si="5"/>
        <v>171.20000000000002</v>
      </c>
      <c r="E42" s="10">
        <f t="shared" si="5"/>
        <v>156.61666666666667</v>
      </c>
      <c r="F42" s="10">
        <f t="shared" si="5"/>
        <v>147.86666666666667</v>
      </c>
      <c r="G42" s="10">
        <f t="shared" si="5"/>
        <v>142.03333333333333</v>
      </c>
      <c r="H42" s="10">
        <f t="shared" si="5"/>
        <v>137.86666666666667</v>
      </c>
      <c r="I42" s="10">
        <f t="shared" si="5"/>
        <v>134.74166666666667</v>
      </c>
      <c r="J42" s="10">
        <f t="shared" si="5"/>
        <v>132.31111111111113</v>
      </c>
      <c r="K42" s="10">
        <f t="shared" si="5"/>
        <v>130.36666666666667</v>
      </c>
      <c r="L42" s="10">
        <f t="shared" si="5"/>
        <v>128.77575757575758</v>
      </c>
      <c r="M42" s="10">
        <f t="shared" si="5"/>
        <v>127.45</v>
      </c>
      <c r="N42" s="10">
        <f t="shared" si="5"/>
        <v>126.32820512820514</v>
      </c>
      <c r="O42" s="10">
        <f t="shared" si="5"/>
        <v>125.36666666666667</v>
      </c>
      <c r="P42" s="10">
        <f t="shared" si="5"/>
        <v>124.53333333333333</v>
      </c>
      <c r="Q42" s="10">
        <f t="shared" si="5"/>
        <v>123.80416666666667</v>
      </c>
      <c r="R42" s="10">
        <f t="shared" si="5"/>
        <v>123.1607843137255</v>
      </c>
      <c r="S42" s="10">
        <f t="shared" si="5"/>
        <v>122.5888888888889</v>
      </c>
      <c r="T42" s="10">
        <f t="shared" si="5"/>
        <v>122.07719298245614</v>
      </c>
      <c r="U42" s="10">
        <f t="shared" si="5"/>
        <v>121.61666666666667</v>
      </c>
    </row>
    <row r="46" spans="1:21" x14ac:dyDescent="0.25">
      <c r="B46" s="12"/>
    </row>
  </sheetData>
  <mergeCells count="3">
    <mergeCell ref="A10:C10"/>
    <mergeCell ref="A32:B32"/>
    <mergeCell ref="E8:G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workbookViewId="0">
      <selection activeCell="C29" sqref="C29"/>
    </sheetView>
  </sheetViews>
  <sheetFormatPr baseColWidth="10" defaultRowHeight="15" x14ac:dyDescent="0.25"/>
  <cols>
    <col min="1" max="1" width="26.42578125" customWidth="1"/>
    <col min="5" max="5" width="24" customWidth="1"/>
  </cols>
  <sheetData>
    <row r="1" spans="1:7" x14ac:dyDescent="0.25">
      <c r="A1" s="14">
        <v>43363</v>
      </c>
    </row>
    <row r="2" spans="1:7" x14ac:dyDescent="0.25">
      <c r="A2" t="s">
        <v>34</v>
      </c>
    </row>
    <row r="3" spans="1:7" x14ac:dyDescent="0.25">
      <c r="A3" t="s">
        <v>35</v>
      </c>
    </row>
    <row r="4" spans="1:7" x14ac:dyDescent="0.25">
      <c r="A4" t="s">
        <v>40</v>
      </c>
    </row>
    <row r="6" spans="1:7" x14ac:dyDescent="0.25">
      <c r="A6" t="s">
        <v>36</v>
      </c>
    </row>
    <row r="7" spans="1:7" x14ac:dyDescent="0.25">
      <c r="A7" t="s">
        <v>37</v>
      </c>
    </row>
    <row r="8" spans="1:7" x14ac:dyDescent="0.25">
      <c r="A8" t="s">
        <v>38</v>
      </c>
    </row>
    <row r="9" spans="1:7" x14ac:dyDescent="0.25">
      <c r="A9" t="s">
        <v>39</v>
      </c>
    </row>
    <row r="11" spans="1:7" x14ac:dyDescent="0.25">
      <c r="A11" t="s">
        <v>41</v>
      </c>
    </row>
    <row r="12" spans="1:7" x14ac:dyDescent="0.25">
      <c r="B12" t="s">
        <v>15</v>
      </c>
      <c r="C12" t="s">
        <v>16</v>
      </c>
      <c r="F12" t="s">
        <v>15</v>
      </c>
      <c r="G12" t="s">
        <v>16</v>
      </c>
    </row>
    <row r="13" spans="1:7" x14ac:dyDescent="0.25">
      <c r="A13" s="1" t="s">
        <v>47</v>
      </c>
      <c r="B13" s="1">
        <v>35</v>
      </c>
      <c r="C13" s="18">
        <f>(B13/15)+0.4</f>
        <v>2.7333333333333334</v>
      </c>
      <c r="E13" s="1" t="s">
        <v>47</v>
      </c>
      <c r="F13" s="1">
        <v>35</v>
      </c>
      <c r="G13" s="18">
        <f>(F13/15)+0.4</f>
        <v>2.7333333333333334</v>
      </c>
    </row>
    <row r="14" spans="1:7" x14ac:dyDescent="0.25">
      <c r="A14" s="17" t="s">
        <v>42</v>
      </c>
      <c r="B14" s="17">
        <v>16.25</v>
      </c>
      <c r="C14" s="18">
        <f>(B14/15)+0.4</f>
        <v>1.4833333333333334</v>
      </c>
      <c r="E14" s="17" t="s">
        <v>42</v>
      </c>
      <c r="F14" s="17">
        <v>16.25</v>
      </c>
      <c r="G14" s="18">
        <f>(F14/15)+0.4</f>
        <v>1.4833333333333334</v>
      </c>
    </row>
    <row r="15" spans="1:7" x14ac:dyDescent="0.25">
      <c r="A15" s="15" t="s">
        <v>10</v>
      </c>
      <c r="B15" s="15">
        <v>40</v>
      </c>
      <c r="C15" s="16">
        <f>(B15/15)+0.4</f>
        <v>3.0666666666666664</v>
      </c>
      <c r="E15" s="15" t="s">
        <v>10</v>
      </c>
      <c r="F15" s="15">
        <v>40</v>
      </c>
      <c r="G15" s="16">
        <f>(F15/15)+0.4</f>
        <v>3.0666666666666664</v>
      </c>
    </row>
    <row r="16" spans="1:7" x14ac:dyDescent="0.25">
      <c r="A16" s="15" t="s">
        <v>11</v>
      </c>
      <c r="B16" s="15">
        <v>40</v>
      </c>
      <c r="C16" s="16">
        <f t="shared" ref="C16:C24" si="0">(B16/15)+0.4</f>
        <v>3.0666666666666664</v>
      </c>
      <c r="E16" s="15" t="s">
        <v>11</v>
      </c>
      <c r="F16" s="15">
        <v>40</v>
      </c>
      <c r="G16" s="16">
        <f t="shared" ref="G16:G24" si="1">(F16/15)+0.4</f>
        <v>3.0666666666666664</v>
      </c>
    </row>
    <row r="17" spans="1:7" x14ac:dyDescent="0.25">
      <c r="A17" s="1" t="s">
        <v>12</v>
      </c>
      <c r="B17" s="1">
        <v>40</v>
      </c>
      <c r="C17" s="13">
        <f t="shared" si="0"/>
        <v>3.0666666666666664</v>
      </c>
      <c r="E17" s="1"/>
      <c r="F17" s="1"/>
      <c r="G17" s="13"/>
    </row>
    <row r="18" spans="1:7" x14ac:dyDescent="0.25">
      <c r="A18" s="15" t="s">
        <v>13</v>
      </c>
      <c r="B18" s="15">
        <v>32</v>
      </c>
      <c r="C18" s="16">
        <f t="shared" si="0"/>
        <v>2.5333333333333332</v>
      </c>
      <c r="E18" s="15" t="s">
        <v>13</v>
      </c>
      <c r="F18" s="15">
        <v>32</v>
      </c>
      <c r="G18" s="16">
        <f t="shared" si="1"/>
        <v>2.5333333333333332</v>
      </c>
    </row>
    <row r="19" spans="1:7" x14ac:dyDescent="0.25">
      <c r="A19" s="17" t="s">
        <v>43</v>
      </c>
      <c r="B19" s="17">
        <v>30</v>
      </c>
      <c r="C19" s="18">
        <f t="shared" si="0"/>
        <v>2.4</v>
      </c>
      <c r="E19" s="17" t="s">
        <v>43</v>
      </c>
      <c r="F19" s="17">
        <v>30</v>
      </c>
      <c r="G19" s="18">
        <f t="shared" si="1"/>
        <v>2.4</v>
      </c>
    </row>
    <row r="20" spans="1:7" x14ac:dyDescent="0.25">
      <c r="A20" s="1" t="s">
        <v>29</v>
      </c>
      <c r="B20" s="1">
        <v>30</v>
      </c>
      <c r="C20" s="13">
        <f t="shared" si="0"/>
        <v>2.4</v>
      </c>
      <c r="E20" s="1" t="s">
        <v>29</v>
      </c>
      <c r="F20" s="1">
        <v>30</v>
      </c>
      <c r="G20" s="13">
        <f t="shared" si="1"/>
        <v>2.4</v>
      </c>
    </row>
    <row r="21" spans="1:7" x14ac:dyDescent="0.25">
      <c r="A21" s="1" t="s">
        <v>30</v>
      </c>
      <c r="B21" s="1">
        <v>13</v>
      </c>
      <c r="C21" s="13">
        <f t="shared" si="0"/>
        <v>1.2666666666666666</v>
      </c>
      <c r="E21" s="1"/>
      <c r="F21" s="1"/>
      <c r="G21" s="13"/>
    </row>
    <row r="22" spans="1:7" x14ac:dyDescent="0.25">
      <c r="A22" s="1" t="s">
        <v>32</v>
      </c>
      <c r="B22" s="1">
        <v>25</v>
      </c>
      <c r="C22" s="13">
        <f t="shared" si="0"/>
        <v>2.0666666666666669</v>
      </c>
      <c r="E22" s="1" t="s">
        <v>32</v>
      </c>
      <c r="F22" s="1">
        <v>25</v>
      </c>
      <c r="G22" s="13">
        <f t="shared" si="1"/>
        <v>2.0666666666666669</v>
      </c>
    </row>
    <row r="23" spans="1:7" x14ac:dyDescent="0.25">
      <c r="A23" s="1" t="s">
        <v>31</v>
      </c>
      <c r="B23" s="1">
        <v>13</v>
      </c>
      <c r="C23" s="13">
        <f t="shared" si="0"/>
        <v>1.2666666666666666</v>
      </c>
      <c r="E23" s="1" t="s">
        <v>31</v>
      </c>
      <c r="F23" s="1">
        <v>13</v>
      </c>
      <c r="G23" s="13">
        <f t="shared" si="1"/>
        <v>1.2666666666666666</v>
      </c>
    </row>
    <row r="24" spans="1:7" x14ac:dyDescent="0.25">
      <c r="A24" s="1" t="s">
        <v>14</v>
      </c>
      <c r="B24" s="1">
        <v>250</v>
      </c>
      <c r="C24" s="13">
        <f t="shared" si="0"/>
        <v>17.066666666666666</v>
      </c>
      <c r="E24" s="1" t="s">
        <v>14</v>
      </c>
      <c r="F24" s="1">
        <v>250</v>
      </c>
      <c r="G24" s="13">
        <f t="shared" si="1"/>
        <v>17.066666666666666</v>
      </c>
    </row>
    <row r="25" spans="1:7" x14ac:dyDescent="0.25">
      <c r="C25" s="8">
        <f>SUM(C15:C24)</f>
        <v>38.199999999999996</v>
      </c>
      <c r="G25" s="8">
        <f>SUM(G15:G24)</f>
        <v>33.866666666666667</v>
      </c>
    </row>
    <row r="28" spans="1:7" x14ac:dyDescent="0.25">
      <c r="A28" s="5" t="s">
        <v>17</v>
      </c>
      <c r="E28" t="s">
        <v>44</v>
      </c>
    </row>
    <row r="29" spans="1:7" x14ac:dyDescent="0.25">
      <c r="B29" t="s">
        <v>15</v>
      </c>
      <c r="C29" t="s">
        <v>16</v>
      </c>
      <c r="E29" t="s">
        <v>45</v>
      </c>
    </row>
    <row r="30" spans="1:7" x14ac:dyDescent="0.25">
      <c r="A30" s="1" t="s">
        <v>18</v>
      </c>
      <c r="B30" s="1">
        <v>14.5</v>
      </c>
      <c r="C30" s="4">
        <f>B30/6</f>
        <v>2.4166666666666665</v>
      </c>
      <c r="E30" t="s">
        <v>46</v>
      </c>
    </row>
    <row r="31" spans="1:7" x14ac:dyDescent="0.25">
      <c r="A31" s="1" t="s">
        <v>19</v>
      </c>
      <c r="B31" s="1">
        <v>32</v>
      </c>
      <c r="C31" s="4">
        <f t="shared" ref="C31:C32" si="2">B31/6</f>
        <v>5.333333333333333</v>
      </c>
    </row>
    <row r="32" spans="1:7" x14ac:dyDescent="0.25">
      <c r="A32" s="1" t="s">
        <v>20</v>
      </c>
      <c r="B32" s="1">
        <v>40</v>
      </c>
      <c r="C32" s="4">
        <f t="shared" si="2"/>
        <v>6.666666666666667</v>
      </c>
    </row>
    <row r="33" spans="1:3" x14ac:dyDescent="0.25">
      <c r="C33" s="8">
        <f>SUM(C30:C32)</f>
        <v>14.416666666666668</v>
      </c>
    </row>
    <row r="35" spans="1:3" x14ac:dyDescent="0.25">
      <c r="A35" s="19" t="s">
        <v>21</v>
      </c>
      <c r="B35" s="19"/>
      <c r="C35" s="3">
        <v>15</v>
      </c>
    </row>
  </sheetData>
  <mergeCells count="1"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Etude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2018-02-05T16:02:16Z</cp:lastPrinted>
  <dcterms:created xsi:type="dcterms:W3CDTF">2018-02-05T15:38:59Z</dcterms:created>
  <dcterms:modified xsi:type="dcterms:W3CDTF">2018-10-29T16:02:20Z</dcterms:modified>
</cp:coreProperties>
</file>