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UR-AFGROS\public\02 WW6\vendanges\VENDANGES 2024\SALAIRES VENDANGES 2024\"/>
    </mc:Choice>
  </mc:AlternateContent>
  <xr:revisionPtr revIDLastSave="0" documentId="13_ncr:1_{8E34EAB6-E27E-4DEA-94D3-6D69431BEE1D}" xr6:coauthVersionLast="47" xr6:coauthVersionMax="47" xr10:uidLastSave="{00000000-0000-0000-0000-000000000000}"/>
  <bookViews>
    <workbookView xWindow="-120" yWindow="-120" windowWidth="29040" windowHeight="15720" xr2:uid="{DA558269-1AC4-4A73-BFF0-B5F69368282D}"/>
  </bookViews>
  <sheets>
    <sheet name="2024" sheetId="1" r:id="rId1"/>
  </sheets>
  <definedNames>
    <definedName name="_xlnm._FilterDatabase" localSheetId="0" hidden="1">'2024'!$A$1:$M$37</definedName>
    <definedName name="_xlnm.Print_Area" localSheetId="0">'2024'!$A$1:$N$46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2" i="1" l="1"/>
  <c r="G26" i="1"/>
  <c r="M24" i="1"/>
  <c r="M37" i="1" s="1"/>
  <c r="G24" i="1"/>
  <c r="C22" i="1"/>
  <c r="G22" i="1" s="1"/>
  <c r="G21" i="1"/>
  <c r="C32" i="1"/>
  <c r="G32" i="1" s="1"/>
  <c r="D37" i="1"/>
  <c r="E37" i="1"/>
  <c r="J37" i="1"/>
  <c r="L37" i="1"/>
  <c r="B37" i="1"/>
  <c r="G10" i="1"/>
  <c r="C24" i="1"/>
  <c r="C25" i="1"/>
  <c r="G25" i="1" s="1"/>
  <c r="M25" i="1" s="1"/>
  <c r="C27" i="1"/>
  <c r="G27" i="1" s="1"/>
  <c r="M27" i="1" s="1"/>
  <c r="C33" i="1"/>
  <c r="G33" i="1" s="1"/>
  <c r="C23" i="1"/>
  <c r="G23" i="1" s="1"/>
  <c r="C15" i="1"/>
  <c r="G15" i="1" s="1"/>
  <c r="C5" i="1"/>
  <c r="G5" i="1" s="1"/>
  <c r="C29" i="1"/>
  <c r="G29" i="1" s="1"/>
  <c r="G6" i="1"/>
  <c r="G16" i="1"/>
  <c r="G9" i="1"/>
  <c r="C17" i="1"/>
  <c r="G17" i="1" s="1"/>
  <c r="K11" i="1"/>
  <c r="C13" i="1"/>
  <c r="G13" i="1" s="1"/>
  <c r="C12" i="1"/>
  <c r="G12" i="1" s="1"/>
  <c r="C11" i="1"/>
  <c r="G11" i="1" s="1"/>
  <c r="C28" i="1"/>
  <c r="G28" i="1" s="1"/>
  <c r="C8" i="1"/>
  <c r="G8" i="1" s="1"/>
  <c r="G7" i="1"/>
  <c r="C4" i="1"/>
  <c r="G4" i="1" s="1"/>
  <c r="C3" i="1"/>
  <c r="G3" i="1" s="1"/>
  <c r="C20" i="1"/>
  <c r="G20" i="1" s="1"/>
  <c r="C2" i="1"/>
  <c r="G2" i="1" s="1"/>
  <c r="I19" i="1"/>
  <c r="I37" i="1" s="1"/>
  <c r="C19" i="1"/>
  <c r="G19" i="1" s="1"/>
  <c r="C18" i="1"/>
  <c r="G31" i="1"/>
  <c r="G30" i="1"/>
  <c r="C37" i="1" l="1"/>
  <c r="K19" i="1"/>
  <c r="K37" i="1" s="1"/>
  <c r="G18" i="1"/>
  <c r="G37" i="1" s="1"/>
</calcChain>
</file>

<file path=xl/sharedStrings.xml><?xml version="1.0" encoding="utf-8"?>
<sst xmlns="http://schemas.openxmlformats.org/spreadsheetml/2006/main" count="94" uniqueCount="60">
  <si>
    <t>VENDANGEURS</t>
  </si>
  <si>
    <t>CHARGES</t>
  </si>
  <si>
    <t>PASS</t>
  </si>
  <si>
    <t>VINS</t>
  </si>
  <si>
    <t>INDEMNITÉES KM</t>
  </si>
  <si>
    <t>ESPECES</t>
  </si>
  <si>
    <t>CHEQUE</t>
  </si>
  <si>
    <t>VIREMENT</t>
  </si>
  <si>
    <t>SALAIRE BRUT</t>
  </si>
  <si>
    <t>MODE DE REGLEMENT</t>
  </si>
  <si>
    <t>SALAIRE EXACT PAYE</t>
  </si>
  <si>
    <t>ESP</t>
  </si>
  <si>
    <t>VIRT</t>
  </si>
  <si>
    <t>Permanent</t>
  </si>
  <si>
    <t>INDEMNITÉES TRAIN</t>
  </si>
  <si>
    <t xml:space="preserve"> </t>
  </si>
  <si>
    <t>PARENT CAROLINE</t>
  </si>
  <si>
    <t xml:space="preserve">BON COLETTE </t>
  </si>
  <si>
    <t xml:space="preserve">LOISY DOMINIQUE </t>
  </si>
  <si>
    <t xml:space="preserve">BOUYE FLEUR </t>
  </si>
  <si>
    <t xml:space="preserve">LUTHY FLORENCE </t>
  </si>
  <si>
    <t xml:space="preserve">ROULEAU JEAN PASCAL </t>
  </si>
  <si>
    <t xml:space="preserve">DESCROIX JEAN-FRANCOIS </t>
  </si>
  <si>
    <t xml:space="preserve">AUBRY JEROME </t>
  </si>
  <si>
    <t xml:space="preserve">COLIN LAETITIA </t>
  </si>
  <si>
    <t xml:space="preserve">LALLOT LUDOVIC </t>
  </si>
  <si>
    <t>ROBERT-BETHUNE CORINNE</t>
  </si>
  <si>
    <t>BEAU ERIC</t>
  </si>
  <si>
    <t xml:space="preserve">GIRARDIN PATRICK </t>
  </si>
  <si>
    <t>MORIZOT ROSALIE</t>
  </si>
  <si>
    <t xml:space="preserve">PINET ALAIN  </t>
  </si>
  <si>
    <t xml:space="preserve">HESS JEAN </t>
  </si>
  <si>
    <t xml:space="preserve">CHARY JOHN </t>
  </si>
  <si>
    <t xml:space="preserve">MONGIN PASCAL </t>
  </si>
  <si>
    <t xml:space="preserve">CLEMENCET PATRICK  </t>
  </si>
  <si>
    <t xml:space="preserve">PUGNET TONY </t>
  </si>
  <si>
    <t xml:space="preserve">HESS VERONIQUE </t>
  </si>
  <si>
    <t xml:space="preserve">BEAU CAMILLE </t>
  </si>
  <si>
    <t>PARENT FRANCOIS</t>
  </si>
  <si>
    <t>SHOUVEY  LAURENT</t>
  </si>
  <si>
    <t>TANIA LUIS LEITE</t>
  </si>
  <si>
    <t>FERNANDO MACHADO</t>
  </si>
  <si>
    <t>DANIEL PINTO SOARES</t>
  </si>
  <si>
    <t>X</t>
  </si>
  <si>
    <t>PINET ALAIN  OCT</t>
  </si>
  <si>
    <t>CHARY JOHN OCT</t>
  </si>
  <si>
    <t>ERRE YANNICK OCT</t>
  </si>
  <si>
    <t>ERRE YANNICK SEPT</t>
  </si>
  <si>
    <t>ROULEAU AGNES</t>
  </si>
  <si>
    <t>COPPEL AMELIE OCT</t>
  </si>
  <si>
    <t>COPPEL AMELIE SEPT</t>
  </si>
  <si>
    <t>SEROIN PHILIPPE SEPT</t>
  </si>
  <si>
    <t>SEROIN PHILIPPE OCT</t>
  </si>
  <si>
    <t>TOTAL</t>
  </si>
  <si>
    <t>Anne-Françoise</t>
  </si>
  <si>
    <t>François</t>
  </si>
  <si>
    <t>CC</t>
  </si>
  <si>
    <t>BON THIERRY 2-6 spet</t>
  </si>
  <si>
    <t>BON THIERRY 9spet/8oct</t>
  </si>
  <si>
    <t>PRISE EN CHARGE LOGEMENT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</si>
</sst>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3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trike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2" xfId="0" applyBorder="1"/>
    <xf numFmtId="0" fontId="0" fillId="0" borderId="4" xfId="0" applyBorder="1"/>
    <xf numFmtId="0" fontId="0" fillId="0" borderId="1" xfId="0" applyBorder="1" applyAlignment="1">
      <alignment horizontal="center" vertical="center" wrapText="1"/>
    </xf>
    <xf numFmtId="0" fontId="0" fillId="0" borderId="5" xfId="0" applyBorder="1"/>
    <xf numFmtId="164" fontId="0" fillId="0" borderId="3" xfId="0" applyNumberFormat="1" applyBorder="1"/>
    <xf numFmtId="164" fontId="0" fillId="0" borderId="2" xfId="0" applyNumberFormat="1" applyBorder="1"/>
    <xf numFmtId="0" fontId="1" fillId="0" borderId="5" xfId="0" applyFont="1" applyBorder="1"/>
    <xf numFmtId="0" fontId="0" fillId="0" borderId="9" xfId="0" applyBorder="1"/>
    <xf numFmtId="0" fontId="0" fillId="0" borderId="12" xfId="0" applyBorder="1" applyAlignment="1">
      <alignment horizontal="center" vertical="center" wrapText="1"/>
    </xf>
    <xf numFmtId="0" fontId="2" fillId="0" borderId="5" xfId="0" applyFont="1" applyBorder="1"/>
    <xf numFmtId="0" fontId="0" fillId="0" borderId="17" xfId="0" applyBorder="1"/>
    <xf numFmtId="0" fontId="2" fillId="0" borderId="18" xfId="0" applyFont="1" applyBorder="1"/>
    <xf numFmtId="164" fontId="0" fillId="0" borderId="15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0" fontId="0" fillId="2" borderId="0" xfId="0" applyFill="1"/>
    <xf numFmtId="0" fontId="0" fillId="0" borderId="19" xfId="0" applyBorder="1"/>
    <xf numFmtId="164" fontId="0" fillId="0" borderId="20" xfId="0" applyNumberFormat="1" applyBorder="1"/>
    <xf numFmtId="164" fontId="0" fillId="0" borderId="6" xfId="0" applyNumberFormat="1" applyBorder="1"/>
    <xf numFmtId="164" fontId="0" fillId="0" borderId="21" xfId="0" applyNumberFormat="1" applyBorder="1"/>
    <xf numFmtId="8" fontId="0" fillId="0" borderId="0" xfId="0" applyNumberFormat="1"/>
    <xf numFmtId="164" fontId="0" fillId="0" borderId="13" xfId="0" applyNumberFormat="1" applyBorder="1"/>
    <xf numFmtId="8" fontId="0" fillId="0" borderId="2" xfId="0" applyNumberFormat="1" applyBorder="1" applyAlignment="1">
      <alignment horizontal="center" vertical="center"/>
    </xf>
    <xf numFmtId="0" fontId="0" fillId="0" borderId="1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60E88-43EC-4AC4-864E-B44E114EDB88}">
  <sheetPr>
    <pageSetUpPr fitToPage="1"/>
  </sheetPr>
  <dimension ref="A1:M44"/>
  <sheetViews>
    <sheetView tabSelected="1" zoomScaleNormal="100" workbookViewId="0">
      <pane ySplit="1" topLeftCell="A2" activePane="bottomLeft" state="frozen"/>
      <selection pane="bottomLeft" activeCell="N31" sqref="N31"/>
    </sheetView>
  </sheetViews>
  <sheetFormatPr baseColWidth="10" defaultRowHeight="15" x14ac:dyDescent="0.25"/>
  <cols>
    <col min="1" max="1" width="31.7109375" customWidth="1"/>
    <col min="2" max="12" width="12.7109375" customWidth="1"/>
    <col min="13" max="13" width="13.140625" customWidth="1"/>
  </cols>
  <sheetData>
    <row r="1" spans="1:13" ht="37.5" customHeight="1" thickBot="1" x14ac:dyDescent="0.3">
      <c r="A1" s="3" t="s">
        <v>0</v>
      </c>
      <c r="B1" s="9" t="s">
        <v>8</v>
      </c>
      <c r="C1" s="3" t="s">
        <v>1</v>
      </c>
      <c r="D1" s="3" t="s">
        <v>59</v>
      </c>
      <c r="E1" s="3" t="s">
        <v>2</v>
      </c>
      <c r="F1" s="3" t="s">
        <v>9</v>
      </c>
      <c r="G1" s="3" t="s">
        <v>10</v>
      </c>
      <c r="H1" s="3" t="s">
        <v>3</v>
      </c>
      <c r="I1" s="9" t="s">
        <v>4</v>
      </c>
      <c r="J1" s="9" t="s">
        <v>14</v>
      </c>
      <c r="K1" s="3" t="s">
        <v>5</v>
      </c>
      <c r="L1" s="3" t="s">
        <v>6</v>
      </c>
      <c r="M1" s="3" t="s">
        <v>7</v>
      </c>
    </row>
    <row r="2" spans="1:13" ht="20.100000000000001" customHeight="1" x14ac:dyDescent="0.25">
      <c r="A2" s="8" t="s">
        <v>23</v>
      </c>
      <c r="B2" s="13">
        <v>1906.96</v>
      </c>
      <c r="C2" s="14">
        <f>405.96-65.56</f>
        <v>340.4</v>
      </c>
      <c r="D2" s="14">
        <v>0</v>
      </c>
      <c r="E2" s="14">
        <v>0</v>
      </c>
      <c r="F2" s="14" t="s">
        <v>11</v>
      </c>
      <c r="G2" s="14">
        <f t="shared" ref="G2:G7" si="0">B2-C2</f>
        <v>1566.56</v>
      </c>
      <c r="H2" s="15"/>
      <c r="I2" s="16"/>
      <c r="J2" s="15"/>
      <c r="K2" s="14">
        <v>1566.56</v>
      </c>
      <c r="L2" s="14"/>
      <c r="M2" s="14"/>
    </row>
    <row r="3" spans="1:13" ht="20.100000000000001" customHeight="1" x14ac:dyDescent="0.25">
      <c r="A3" s="4" t="s">
        <v>17</v>
      </c>
      <c r="B3" s="17">
        <v>1174.9100000000001</v>
      </c>
      <c r="C3" s="18">
        <f>254.83-48.11</f>
        <v>206.72000000000003</v>
      </c>
      <c r="D3" s="18">
        <v>0</v>
      </c>
      <c r="E3" s="18">
        <v>0</v>
      </c>
      <c r="F3" s="18" t="s">
        <v>11</v>
      </c>
      <c r="G3" s="18">
        <f t="shared" si="0"/>
        <v>968.19</v>
      </c>
      <c r="H3" s="19"/>
      <c r="I3" s="20"/>
      <c r="J3" s="19"/>
      <c r="K3" s="18">
        <v>968.19</v>
      </c>
      <c r="L3" s="18"/>
      <c r="M3" s="18"/>
    </row>
    <row r="4" spans="1:13" ht="20.100000000000001" customHeight="1" x14ac:dyDescent="0.25">
      <c r="A4" s="4" t="s">
        <v>19</v>
      </c>
      <c r="B4" s="17">
        <v>696.96</v>
      </c>
      <c r="C4" s="18">
        <f>151.56-17.64</f>
        <v>133.92000000000002</v>
      </c>
      <c r="D4" s="18">
        <v>0</v>
      </c>
      <c r="E4" s="18">
        <v>0</v>
      </c>
      <c r="F4" s="18" t="s">
        <v>11</v>
      </c>
      <c r="G4" s="18">
        <f t="shared" si="0"/>
        <v>563.04</v>
      </c>
      <c r="H4" s="19"/>
      <c r="I4" s="20"/>
      <c r="J4" s="19"/>
      <c r="K4" s="18">
        <v>563.04</v>
      </c>
      <c r="L4" s="18"/>
      <c r="M4" s="18"/>
    </row>
    <row r="5" spans="1:13" ht="20.100000000000001" customHeight="1" x14ac:dyDescent="0.25">
      <c r="A5" s="4" t="s">
        <v>32</v>
      </c>
      <c r="B5" s="17">
        <v>2110.4899999999998</v>
      </c>
      <c r="C5" s="18">
        <f>460.24-17.6</f>
        <v>442.64</v>
      </c>
      <c r="D5" s="18">
        <v>0</v>
      </c>
      <c r="E5" s="18">
        <v>0</v>
      </c>
      <c r="F5" s="18" t="s">
        <v>11</v>
      </c>
      <c r="G5" s="18">
        <f t="shared" si="0"/>
        <v>1667.85</v>
      </c>
      <c r="H5" s="19"/>
      <c r="I5" s="20"/>
      <c r="J5" s="19"/>
      <c r="K5" s="18">
        <v>1667.85</v>
      </c>
      <c r="L5" s="18"/>
      <c r="M5" s="18"/>
    </row>
    <row r="6" spans="1:13" ht="20.100000000000001" customHeight="1" x14ac:dyDescent="0.25">
      <c r="A6" s="4" t="s">
        <v>45</v>
      </c>
      <c r="B6" s="17">
        <v>750.71</v>
      </c>
      <c r="C6" s="18">
        <v>157.94999999999999</v>
      </c>
      <c r="D6" s="18">
        <v>0</v>
      </c>
      <c r="E6" s="18">
        <v>0</v>
      </c>
      <c r="F6" s="18" t="s">
        <v>11</v>
      </c>
      <c r="G6" s="18">
        <f t="shared" si="0"/>
        <v>592.76</v>
      </c>
      <c r="H6" s="19"/>
      <c r="I6" s="20"/>
      <c r="J6" s="19"/>
      <c r="K6" s="18">
        <v>592.76</v>
      </c>
      <c r="L6" s="18"/>
      <c r="M6" s="18"/>
    </row>
    <row r="7" spans="1:13" ht="20.100000000000001" customHeight="1" x14ac:dyDescent="0.25">
      <c r="A7" s="4" t="s">
        <v>24</v>
      </c>
      <c r="B7" s="17">
        <v>108.9</v>
      </c>
      <c r="C7" s="18">
        <v>23.63</v>
      </c>
      <c r="D7" s="18">
        <v>0</v>
      </c>
      <c r="E7" s="18">
        <v>0</v>
      </c>
      <c r="F7" s="18" t="s">
        <v>11</v>
      </c>
      <c r="G7" s="18">
        <f t="shared" si="0"/>
        <v>85.27000000000001</v>
      </c>
      <c r="H7" s="19"/>
      <c r="I7" s="20"/>
      <c r="J7" s="19"/>
      <c r="K7" s="18">
        <v>85.27</v>
      </c>
      <c r="L7" s="18"/>
      <c r="M7" s="18"/>
    </row>
    <row r="8" spans="1:13" ht="20.100000000000001" customHeight="1" x14ac:dyDescent="0.25">
      <c r="A8" s="4" t="s">
        <v>22</v>
      </c>
      <c r="B8" s="17">
        <v>790.13</v>
      </c>
      <c r="C8" s="18">
        <f>170.81-20.08</f>
        <v>150.73000000000002</v>
      </c>
      <c r="D8" s="18">
        <v>30</v>
      </c>
      <c r="E8" s="18">
        <v>0</v>
      </c>
      <c r="F8" s="18" t="s">
        <v>11</v>
      </c>
      <c r="G8" s="18">
        <f>B8-C8-D8</f>
        <v>609.4</v>
      </c>
      <c r="H8" s="19"/>
      <c r="I8" s="20"/>
      <c r="J8" s="19"/>
      <c r="K8" s="18">
        <v>609.4</v>
      </c>
      <c r="L8" s="18"/>
      <c r="M8" s="18"/>
    </row>
    <row r="9" spans="1:13" ht="20.100000000000001" customHeight="1" x14ac:dyDescent="0.25">
      <c r="A9" s="4" t="s">
        <v>31</v>
      </c>
      <c r="B9" s="17">
        <v>65.34</v>
      </c>
      <c r="C9" s="18">
        <v>14.18</v>
      </c>
      <c r="D9" s="18">
        <v>0</v>
      </c>
      <c r="E9" s="18">
        <v>6.95</v>
      </c>
      <c r="F9" s="18" t="s">
        <v>11</v>
      </c>
      <c r="G9" s="18">
        <f>B9-C9-E9</f>
        <v>44.21</v>
      </c>
      <c r="H9" s="19" t="s">
        <v>43</v>
      </c>
      <c r="I9" s="20"/>
      <c r="J9" s="19"/>
      <c r="K9" s="18">
        <v>44.21</v>
      </c>
      <c r="L9" s="18"/>
      <c r="M9" s="18"/>
    </row>
    <row r="10" spans="1:13" ht="20.100000000000001" customHeight="1" x14ac:dyDescent="0.25">
      <c r="A10" s="4" t="s">
        <v>36</v>
      </c>
      <c r="B10" s="17">
        <v>62.92</v>
      </c>
      <c r="C10" s="18">
        <v>13.65</v>
      </c>
      <c r="D10" s="18">
        <v>0</v>
      </c>
      <c r="E10" s="18">
        <v>0</v>
      </c>
      <c r="F10" s="18" t="s">
        <v>11</v>
      </c>
      <c r="G10" s="18">
        <f>B10-C10-E10</f>
        <v>49.27</v>
      </c>
      <c r="H10" s="19" t="s">
        <v>43</v>
      </c>
      <c r="I10" s="20"/>
      <c r="J10" s="19"/>
      <c r="K10" s="18">
        <v>49.27</v>
      </c>
      <c r="L10" s="18"/>
      <c r="M10" s="18"/>
    </row>
    <row r="11" spans="1:13" ht="20.100000000000001" customHeight="1" x14ac:dyDescent="0.25">
      <c r="A11" s="7" t="s">
        <v>25</v>
      </c>
      <c r="B11" s="17">
        <v>1461.26</v>
      </c>
      <c r="C11" s="18">
        <f>313.93-43.86</f>
        <v>270.07</v>
      </c>
      <c r="D11" s="18">
        <v>0</v>
      </c>
      <c r="E11" s="18">
        <v>0</v>
      </c>
      <c r="F11" s="18" t="s">
        <v>11</v>
      </c>
      <c r="G11" s="18">
        <f>B11-C11</f>
        <v>1191.19</v>
      </c>
      <c r="H11" s="19"/>
      <c r="I11" s="20"/>
      <c r="J11" s="19"/>
      <c r="K11" s="18">
        <f>440+751.19</f>
        <v>1191.19</v>
      </c>
      <c r="L11" s="18"/>
      <c r="M11" s="18"/>
    </row>
    <row r="12" spans="1:13" ht="20.100000000000001" customHeight="1" x14ac:dyDescent="0.25">
      <c r="A12" s="4" t="s">
        <v>18</v>
      </c>
      <c r="B12" s="17">
        <v>691.52</v>
      </c>
      <c r="C12" s="18">
        <f>150.46-17.13</f>
        <v>133.33000000000001</v>
      </c>
      <c r="D12" s="18">
        <v>0</v>
      </c>
      <c r="E12" s="18">
        <v>0</v>
      </c>
      <c r="F12" s="18" t="s">
        <v>11</v>
      </c>
      <c r="G12" s="18">
        <f>B12-C12</f>
        <v>558.18999999999994</v>
      </c>
      <c r="H12" s="19"/>
      <c r="I12" s="20"/>
      <c r="J12" s="19"/>
      <c r="K12" s="18">
        <v>558.19000000000005</v>
      </c>
      <c r="L12" s="18"/>
      <c r="M12" s="18"/>
    </row>
    <row r="13" spans="1:13" ht="20.100000000000001" customHeight="1" x14ac:dyDescent="0.25">
      <c r="A13" s="4" t="s">
        <v>20</v>
      </c>
      <c r="B13" s="17">
        <v>691.52</v>
      </c>
      <c r="C13" s="18">
        <f>150.46-17.13</f>
        <v>133.33000000000001</v>
      </c>
      <c r="D13" s="18">
        <v>0</v>
      </c>
      <c r="E13" s="18">
        <v>0</v>
      </c>
      <c r="F13" s="18" t="s">
        <v>11</v>
      </c>
      <c r="G13" s="18">
        <f>B13-C13</f>
        <v>558.18999999999994</v>
      </c>
      <c r="H13" s="19"/>
      <c r="I13" s="20"/>
      <c r="J13" s="19"/>
      <c r="K13" s="18">
        <v>558.19000000000005</v>
      </c>
      <c r="L13" s="18"/>
      <c r="M13" s="18"/>
    </row>
    <row r="14" spans="1:13" ht="20.100000000000001" customHeight="1" x14ac:dyDescent="0.25">
      <c r="A14" s="4" t="s">
        <v>16</v>
      </c>
      <c r="B14" s="17">
        <v>290.39999999999998</v>
      </c>
      <c r="C14" s="18">
        <v>63</v>
      </c>
      <c r="D14" s="18">
        <v>0</v>
      </c>
      <c r="E14" s="18">
        <v>0</v>
      </c>
      <c r="F14" s="18" t="s">
        <v>11</v>
      </c>
      <c r="G14" s="18">
        <v>227.4</v>
      </c>
      <c r="H14" s="19"/>
      <c r="I14" s="20"/>
      <c r="J14" s="19"/>
      <c r="K14" s="18">
        <v>227.4</v>
      </c>
      <c r="L14" s="18"/>
      <c r="M14" s="18"/>
    </row>
    <row r="15" spans="1:13" ht="20.100000000000001" customHeight="1" x14ac:dyDescent="0.25">
      <c r="A15" s="4" t="s">
        <v>30</v>
      </c>
      <c r="B15" s="17">
        <v>2110.4899999999998</v>
      </c>
      <c r="C15" s="18">
        <f>460.24-17.6</f>
        <v>442.64</v>
      </c>
      <c r="D15" s="18">
        <v>0</v>
      </c>
      <c r="E15" s="18">
        <v>0</v>
      </c>
      <c r="F15" s="18" t="s">
        <v>11</v>
      </c>
      <c r="G15" s="18">
        <f>B15-C15</f>
        <v>1667.85</v>
      </c>
      <c r="H15" s="19"/>
      <c r="I15" s="20"/>
      <c r="J15" s="19"/>
      <c r="K15" s="18">
        <v>1667.85</v>
      </c>
      <c r="L15" s="18"/>
      <c r="M15" s="18"/>
    </row>
    <row r="16" spans="1:13" ht="20.100000000000001" customHeight="1" x14ac:dyDescent="0.25">
      <c r="A16" s="4" t="s">
        <v>44</v>
      </c>
      <c r="B16" s="17">
        <v>750.71</v>
      </c>
      <c r="C16" s="18">
        <v>157.94999999999999</v>
      </c>
      <c r="D16" s="18">
        <v>0</v>
      </c>
      <c r="E16" s="18">
        <v>0</v>
      </c>
      <c r="F16" s="18" t="s">
        <v>11</v>
      </c>
      <c r="G16" s="18">
        <f>B16-C16</f>
        <v>592.76</v>
      </c>
      <c r="H16" s="19"/>
      <c r="I16" s="20"/>
      <c r="J16" s="19"/>
      <c r="K16" s="18">
        <v>592.76</v>
      </c>
      <c r="L16" s="18"/>
      <c r="M16" s="18"/>
    </row>
    <row r="17" spans="1:13" ht="20.100000000000001" customHeight="1" x14ac:dyDescent="0.25">
      <c r="A17" s="4" t="s">
        <v>35</v>
      </c>
      <c r="B17" s="17">
        <v>1611.91</v>
      </c>
      <c r="C17" s="18">
        <f>348.11-60.82</f>
        <v>287.29000000000002</v>
      </c>
      <c r="D17" s="18">
        <v>0</v>
      </c>
      <c r="E17" s="18">
        <v>0</v>
      </c>
      <c r="F17" s="18" t="s">
        <v>11</v>
      </c>
      <c r="G17" s="18">
        <f>B17-C17</f>
        <v>1324.6200000000001</v>
      </c>
      <c r="H17" s="19"/>
      <c r="I17" s="20"/>
      <c r="J17" s="19"/>
      <c r="K17" s="18">
        <v>1324.62</v>
      </c>
      <c r="L17" s="18"/>
      <c r="M17" s="18"/>
    </row>
    <row r="18" spans="1:13" ht="20.100000000000001" customHeight="1" x14ac:dyDescent="0.25">
      <c r="A18" s="4" t="s">
        <v>48</v>
      </c>
      <c r="B18" s="17">
        <v>1213.18</v>
      </c>
      <c r="C18" s="18">
        <f>263.21-27.38</f>
        <v>235.82999999999998</v>
      </c>
      <c r="D18" s="18">
        <v>0</v>
      </c>
      <c r="E18" s="18">
        <v>14.15</v>
      </c>
      <c r="F18" s="18" t="s">
        <v>11</v>
      </c>
      <c r="G18" s="18">
        <f>B18-C18-E18</f>
        <v>963.20000000000016</v>
      </c>
      <c r="H18" s="19"/>
      <c r="I18" s="20"/>
      <c r="J18" s="19"/>
      <c r="K18" s="18">
        <v>963.2</v>
      </c>
      <c r="L18" s="18"/>
      <c r="M18" s="18"/>
    </row>
    <row r="19" spans="1:13" ht="20.100000000000001" customHeight="1" x14ac:dyDescent="0.25">
      <c r="A19" s="4" t="s">
        <v>21</v>
      </c>
      <c r="B19" s="17">
        <v>635.25</v>
      </c>
      <c r="C19" s="18">
        <f>137.81-23.74</f>
        <v>114.07000000000001</v>
      </c>
      <c r="D19" s="18">
        <v>0</v>
      </c>
      <c r="E19" s="18">
        <v>6.18</v>
      </c>
      <c r="F19" s="18" t="s">
        <v>11</v>
      </c>
      <c r="G19" s="18">
        <f>B19-C19-E19</f>
        <v>515</v>
      </c>
      <c r="H19" s="19"/>
      <c r="I19" s="21">
        <f>480*0.636</f>
        <v>305.28000000000003</v>
      </c>
      <c r="J19" s="19"/>
      <c r="K19" s="18">
        <f>G19+I19</f>
        <v>820.28</v>
      </c>
      <c r="L19" s="18"/>
      <c r="M19" s="18"/>
    </row>
    <row r="20" spans="1:13" ht="20.100000000000001" customHeight="1" x14ac:dyDescent="0.25">
      <c r="A20" s="4" t="s">
        <v>27</v>
      </c>
      <c r="B20" s="17">
        <v>878.92</v>
      </c>
      <c r="C20" s="18">
        <f>189.15-29.15</f>
        <v>160</v>
      </c>
      <c r="D20" s="18">
        <v>0</v>
      </c>
      <c r="E20" s="18">
        <v>0</v>
      </c>
      <c r="F20" s="18" t="s">
        <v>12</v>
      </c>
      <c r="G20" s="18">
        <f>B20-C20</f>
        <v>718.92</v>
      </c>
      <c r="H20" s="19"/>
      <c r="I20" s="20"/>
      <c r="J20" s="19"/>
      <c r="K20" s="18"/>
      <c r="L20" s="18"/>
      <c r="M20" s="18">
        <v>718.92</v>
      </c>
    </row>
    <row r="21" spans="1:13" ht="20.100000000000001" customHeight="1" x14ac:dyDescent="0.25">
      <c r="A21" s="4" t="s">
        <v>57</v>
      </c>
      <c r="B21" s="17">
        <v>550.54999999999995</v>
      </c>
      <c r="C21" s="18">
        <v>119.43</v>
      </c>
      <c r="D21" s="18">
        <v>150</v>
      </c>
      <c r="E21" s="18">
        <v>0</v>
      </c>
      <c r="F21" s="18" t="s">
        <v>12</v>
      </c>
      <c r="G21" s="18">
        <f>B21-C21-D21</f>
        <v>281.11999999999995</v>
      </c>
      <c r="H21" s="19"/>
      <c r="I21" s="20"/>
      <c r="J21" s="19"/>
      <c r="K21" s="18"/>
      <c r="L21" s="18"/>
      <c r="M21" s="18">
        <v>281.12</v>
      </c>
    </row>
    <row r="22" spans="1:13" ht="19.5" customHeight="1" x14ac:dyDescent="0.25">
      <c r="A22" s="4" t="s">
        <v>58</v>
      </c>
      <c r="B22" s="17">
        <v>110.11</v>
      </c>
      <c r="C22" s="18">
        <f>2.17+21.72</f>
        <v>23.89</v>
      </c>
      <c r="D22" s="18">
        <v>40</v>
      </c>
      <c r="E22" s="18"/>
      <c r="F22" s="18" t="s">
        <v>12</v>
      </c>
      <c r="G22" s="18">
        <f>B22-C22-D22</f>
        <v>46.22</v>
      </c>
      <c r="H22" s="19"/>
      <c r="I22" s="19"/>
      <c r="J22" s="19"/>
      <c r="K22" s="18"/>
      <c r="L22" s="18"/>
      <c r="M22" s="18">
        <v>46.22</v>
      </c>
    </row>
    <row r="23" spans="1:13" ht="20.100000000000001" customHeight="1" x14ac:dyDescent="0.25">
      <c r="A23" s="4" t="s">
        <v>34</v>
      </c>
      <c r="B23" s="17">
        <v>2981.44</v>
      </c>
      <c r="C23" s="18">
        <f>640.06-51.2</f>
        <v>588.8599999999999</v>
      </c>
      <c r="D23" s="18">
        <v>0</v>
      </c>
      <c r="E23" s="18">
        <v>261.61</v>
      </c>
      <c r="F23" s="18" t="s">
        <v>12</v>
      </c>
      <c r="G23" s="18">
        <f>B23-C23-E23</f>
        <v>2130.9699999999998</v>
      </c>
      <c r="H23" s="19"/>
      <c r="I23" s="20"/>
      <c r="J23" s="19"/>
      <c r="K23" s="18"/>
      <c r="L23" s="18"/>
      <c r="M23" s="18">
        <v>2130.9699999999998</v>
      </c>
    </row>
    <row r="24" spans="1:13" ht="20.100000000000001" customHeight="1" x14ac:dyDescent="0.25">
      <c r="A24" s="4" t="s">
        <v>49</v>
      </c>
      <c r="B24" s="17">
        <v>990.99</v>
      </c>
      <c r="C24" s="18">
        <f>215-12.4</f>
        <v>202.6</v>
      </c>
      <c r="D24" s="18">
        <v>35</v>
      </c>
      <c r="E24" s="18">
        <v>0</v>
      </c>
      <c r="F24" s="18" t="s">
        <v>12</v>
      </c>
      <c r="G24" s="18">
        <f>B24-C24-D24</f>
        <v>753.39</v>
      </c>
      <c r="H24" s="19"/>
      <c r="I24" s="20">
        <v>274.75</v>
      </c>
      <c r="J24" s="19"/>
      <c r="K24" s="18"/>
      <c r="L24" s="18"/>
      <c r="M24" s="18">
        <f>753.39+274.75</f>
        <v>1028.1399999999999</v>
      </c>
    </row>
    <row r="25" spans="1:13" ht="20.100000000000001" customHeight="1" x14ac:dyDescent="0.25">
      <c r="A25" s="4" t="s">
        <v>50</v>
      </c>
      <c r="B25" s="17">
        <v>1625.2</v>
      </c>
      <c r="C25" s="18">
        <f>352.57-40.43</f>
        <v>312.14</v>
      </c>
      <c r="D25" s="18">
        <v>0</v>
      </c>
      <c r="E25" s="18">
        <v>0</v>
      </c>
      <c r="F25" s="18" t="s">
        <v>12</v>
      </c>
      <c r="G25" s="18">
        <f>B25-C25</f>
        <v>1313.06</v>
      </c>
      <c r="H25" s="19"/>
      <c r="I25" s="20"/>
      <c r="J25" s="19"/>
      <c r="K25" s="18"/>
      <c r="L25" s="18"/>
      <c r="M25" s="18">
        <f>G25+I25</f>
        <v>1313.06</v>
      </c>
    </row>
    <row r="26" spans="1:13" ht="20.100000000000001" customHeight="1" x14ac:dyDescent="0.25">
      <c r="A26" s="4" t="s">
        <v>46</v>
      </c>
      <c r="B26" s="17">
        <v>649.39</v>
      </c>
      <c r="C26" s="18">
        <v>141.47</v>
      </c>
      <c r="D26" s="18">
        <v>35</v>
      </c>
      <c r="E26" s="18">
        <v>0</v>
      </c>
      <c r="F26" s="18" t="s">
        <v>12</v>
      </c>
      <c r="G26" s="18">
        <f>B26-C26-D26</f>
        <v>472.91999999999996</v>
      </c>
      <c r="H26" s="19"/>
      <c r="I26" s="21"/>
      <c r="J26" s="19"/>
      <c r="K26" s="18"/>
      <c r="L26" s="18"/>
      <c r="M26" s="18">
        <v>472.92</v>
      </c>
    </row>
    <row r="27" spans="1:13" ht="20.100000000000001" customHeight="1" x14ac:dyDescent="0.25">
      <c r="A27" s="4" t="s">
        <v>47</v>
      </c>
      <c r="B27" s="17">
        <v>1751.2</v>
      </c>
      <c r="C27" s="18">
        <f>381.45-23.52</f>
        <v>357.93</v>
      </c>
      <c r="D27" s="18">
        <v>0</v>
      </c>
      <c r="E27" s="18">
        <v>0</v>
      </c>
      <c r="F27" s="18" t="s">
        <v>12</v>
      </c>
      <c r="G27" s="18">
        <f>B27-C27-D27</f>
        <v>1393.27</v>
      </c>
      <c r="H27" s="19"/>
      <c r="I27" s="21">
        <v>255.67</v>
      </c>
      <c r="J27" s="19"/>
      <c r="K27" s="18"/>
      <c r="L27" s="18"/>
      <c r="M27" s="18">
        <f>G27+I27</f>
        <v>1648.94</v>
      </c>
    </row>
    <row r="28" spans="1:13" ht="20.100000000000001" customHeight="1" x14ac:dyDescent="0.25">
      <c r="A28" s="4" t="s">
        <v>28</v>
      </c>
      <c r="B28" s="17">
        <v>1896.07</v>
      </c>
      <c r="C28" s="18">
        <f>403.7-65.55</f>
        <v>338.15</v>
      </c>
      <c r="D28" s="18">
        <v>0</v>
      </c>
      <c r="E28" s="18">
        <v>0</v>
      </c>
      <c r="F28" s="18" t="s">
        <v>12</v>
      </c>
      <c r="G28" s="18">
        <f>B28-C28</f>
        <v>1557.92</v>
      </c>
      <c r="H28" s="19"/>
      <c r="I28" s="21">
        <v>646</v>
      </c>
      <c r="J28" s="18"/>
      <c r="K28" s="18">
        <v>646</v>
      </c>
      <c r="L28" s="18"/>
      <c r="M28" s="18">
        <v>1557.92</v>
      </c>
    </row>
    <row r="29" spans="1:13" ht="20.100000000000001" customHeight="1" x14ac:dyDescent="0.25">
      <c r="A29" s="4" t="s">
        <v>33</v>
      </c>
      <c r="B29" s="17">
        <v>2124.7600000000002</v>
      </c>
      <c r="C29" s="18">
        <f>458.55-26.76</f>
        <v>431.79</v>
      </c>
      <c r="D29" s="18">
        <v>0</v>
      </c>
      <c r="E29" s="18">
        <v>72.5</v>
      </c>
      <c r="F29" s="18" t="s">
        <v>12</v>
      </c>
      <c r="G29" s="18">
        <f>B29-C29-E29</f>
        <v>1620.4700000000003</v>
      </c>
      <c r="H29" s="19"/>
      <c r="I29" s="20"/>
      <c r="J29" s="19"/>
      <c r="K29" s="18"/>
      <c r="L29" s="18"/>
      <c r="M29" s="18">
        <v>1620.47</v>
      </c>
    </row>
    <row r="30" spans="1:13" ht="20.100000000000001" customHeight="1" x14ac:dyDescent="0.25">
      <c r="A30" s="11" t="s">
        <v>29</v>
      </c>
      <c r="B30" s="22">
        <v>440.44</v>
      </c>
      <c r="C30" s="23">
        <v>95.55</v>
      </c>
      <c r="D30" s="23">
        <v>0</v>
      </c>
      <c r="E30" s="23">
        <v>0</v>
      </c>
      <c r="F30" s="23" t="s">
        <v>12</v>
      </c>
      <c r="G30" s="23">
        <f>B30-C30</f>
        <v>344.89</v>
      </c>
      <c r="H30" s="24"/>
      <c r="I30" s="25"/>
      <c r="J30" s="19"/>
      <c r="K30" s="23"/>
      <c r="L30" s="23"/>
      <c r="M30" s="23">
        <v>344.89</v>
      </c>
    </row>
    <row r="31" spans="1:13" ht="21.75" customHeight="1" x14ac:dyDescent="0.25">
      <c r="A31" s="4" t="s">
        <v>26</v>
      </c>
      <c r="B31" s="17">
        <v>522.72</v>
      </c>
      <c r="C31" s="18">
        <v>113.4</v>
      </c>
      <c r="D31" s="18">
        <v>0</v>
      </c>
      <c r="E31" s="18">
        <v>0</v>
      </c>
      <c r="F31" s="18" t="s">
        <v>12</v>
      </c>
      <c r="G31" s="18">
        <f>B31-C31</f>
        <v>409.32000000000005</v>
      </c>
      <c r="H31" s="19"/>
      <c r="I31" s="20"/>
      <c r="J31" s="19"/>
      <c r="K31" s="18"/>
      <c r="L31" s="18"/>
      <c r="M31" s="18">
        <v>409.32</v>
      </c>
    </row>
    <row r="32" spans="1:13" ht="20.100000000000001" customHeight="1" x14ac:dyDescent="0.25">
      <c r="A32" s="4" t="s">
        <v>52</v>
      </c>
      <c r="B32" s="26">
        <v>1650.78</v>
      </c>
      <c r="C32" s="18">
        <f>355.66-8.36</f>
        <v>347.3</v>
      </c>
      <c r="D32" s="18">
        <v>100</v>
      </c>
      <c r="E32" s="18">
        <v>0</v>
      </c>
      <c r="F32" s="18" t="s">
        <v>12</v>
      </c>
      <c r="G32" s="18">
        <f>B32-C32-D32</f>
        <v>1203.48</v>
      </c>
      <c r="H32" s="19"/>
      <c r="I32" s="34">
        <v>549.5</v>
      </c>
      <c r="J32" s="19"/>
      <c r="K32" s="18"/>
      <c r="L32" s="18"/>
      <c r="M32" s="18">
        <f>1203.48+549.5</f>
        <v>1752.98</v>
      </c>
    </row>
    <row r="33" spans="1:13" ht="20.100000000000001" customHeight="1" x14ac:dyDescent="0.25">
      <c r="A33" s="4" t="s">
        <v>51</v>
      </c>
      <c r="B33" s="26">
        <v>2786.44</v>
      </c>
      <c r="C33" s="18">
        <f>604.4-55.19</f>
        <v>549.21</v>
      </c>
      <c r="D33" s="18">
        <v>0</v>
      </c>
      <c r="E33" s="18">
        <v>0</v>
      </c>
      <c r="F33" s="18" t="s">
        <v>12</v>
      </c>
      <c r="G33" s="18">
        <f>B33-C33-E33</f>
        <v>2237.23</v>
      </c>
      <c r="H33" s="19"/>
      <c r="I33" s="19"/>
      <c r="J33" s="19"/>
      <c r="K33" s="18"/>
      <c r="L33" s="18"/>
      <c r="M33" s="18">
        <v>2237.23</v>
      </c>
    </row>
    <row r="34" spans="1:13" ht="20.100000000000001" customHeight="1" x14ac:dyDescent="0.25">
      <c r="A34" s="10" t="s">
        <v>37</v>
      </c>
      <c r="B34" s="35" t="s">
        <v>15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20.100000000000001" customHeight="1" x14ac:dyDescent="0.25">
      <c r="A35" s="10" t="s">
        <v>38</v>
      </c>
      <c r="B35" s="33" t="s">
        <v>15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ht="20.100000000000001" customHeight="1" thickBot="1" x14ac:dyDescent="0.3">
      <c r="A36" s="12" t="s">
        <v>39</v>
      </c>
      <c r="B36" s="29" t="s">
        <v>15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</row>
    <row r="37" spans="1:13" ht="20.100000000000001" customHeight="1" thickBot="1" x14ac:dyDescent="0.3">
      <c r="A37" s="28" t="s">
        <v>53</v>
      </c>
      <c r="B37" s="31">
        <f>SUM(B2:B36)</f>
        <v>36082.570000000007</v>
      </c>
      <c r="C37" s="31">
        <f>SUM(C2:C36)</f>
        <v>7103.05</v>
      </c>
      <c r="D37" s="31">
        <f>SUM(D2:D36)</f>
        <v>390</v>
      </c>
      <c r="E37" s="31">
        <f>SUM(E2:E36)</f>
        <v>361.39</v>
      </c>
      <c r="F37" s="31"/>
      <c r="G37" s="31">
        <f>SUM(G2:G36)</f>
        <v>28228.129999999997</v>
      </c>
      <c r="H37" s="31"/>
      <c r="I37" s="31">
        <f>SUM(I2:I36)</f>
        <v>2031.1999999999998</v>
      </c>
      <c r="J37" s="31">
        <f>SUM(J2:J36)</f>
        <v>0</v>
      </c>
      <c r="K37" s="31">
        <f>SUM(K2:K36)</f>
        <v>14696.230000000001</v>
      </c>
      <c r="L37" s="31">
        <f>SUM(L2:L36)</f>
        <v>0</v>
      </c>
      <c r="M37" s="31">
        <f>SUM(M2:M36)</f>
        <v>15563.099999999997</v>
      </c>
    </row>
    <row r="38" spans="1:13" x14ac:dyDescent="0.25">
      <c r="A38" t="s">
        <v>54</v>
      </c>
      <c r="F38" t="s">
        <v>56</v>
      </c>
      <c r="I38" s="32">
        <v>3571.28</v>
      </c>
    </row>
    <row r="39" spans="1:13" x14ac:dyDescent="0.25">
      <c r="A39" t="s">
        <v>55</v>
      </c>
      <c r="F39" t="s">
        <v>56</v>
      </c>
      <c r="I39" s="32">
        <v>7270</v>
      </c>
    </row>
    <row r="41" spans="1:13" x14ac:dyDescent="0.25">
      <c r="A41" s="27" t="s">
        <v>13</v>
      </c>
    </row>
    <row r="42" spans="1:13" ht="20.100000000000001" customHeight="1" x14ac:dyDescent="0.25">
      <c r="A42" s="4" t="s">
        <v>42</v>
      </c>
      <c r="B42" s="5"/>
      <c r="C42" s="6"/>
      <c r="D42" s="6"/>
      <c r="E42" s="6"/>
      <c r="F42" s="6"/>
      <c r="G42" s="6"/>
      <c r="H42" s="6"/>
      <c r="I42" s="6"/>
      <c r="J42" s="6"/>
      <c r="K42" s="1"/>
      <c r="L42" s="2"/>
      <c r="M42" s="2"/>
    </row>
    <row r="43" spans="1:13" ht="20.100000000000001" customHeight="1" x14ac:dyDescent="0.25">
      <c r="A43" s="4" t="s">
        <v>41</v>
      </c>
      <c r="B43" s="5"/>
      <c r="C43" s="6"/>
      <c r="D43" s="6"/>
      <c r="E43" s="6"/>
      <c r="F43" s="6"/>
      <c r="G43" s="6"/>
      <c r="H43" s="6"/>
      <c r="I43" s="6"/>
      <c r="J43" s="6"/>
      <c r="K43" s="1"/>
      <c r="L43" s="2"/>
      <c r="M43" s="2"/>
    </row>
    <row r="44" spans="1:13" ht="20.100000000000001" customHeight="1" x14ac:dyDescent="0.25">
      <c r="A44" s="4" t="s">
        <v>40</v>
      </c>
      <c r="B44" s="5"/>
      <c r="C44" s="6"/>
      <c r="D44" s="6"/>
      <c r="E44" s="6"/>
      <c r="F44" s="6"/>
      <c r="G44" s="6"/>
      <c r="H44" s="6"/>
      <c r="I44" s="6"/>
      <c r="J44" s="6"/>
      <c r="K44" s="1"/>
      <c r="L44" s="2"/>
      <c r="M44" s="2"/>
    </row>
  </sheetData>
  <autoFilter ref="A1:M37" xr:uid="{4E560E88-43EC-4AC4-864E-B44E114EDB88}"/>
  <sortState xmlns:xlrd2="http://schemas.microsoft.com/office/spreadsheetml/2017/richdata2" ref="A2:N37">
    <sortCondition ref="F2:F37"/>
    <sortCondition ref="A2:A37"/>
  </sortState>
  <printOptions horizontalCentered="1"/>
  <pageMargins left="0.23622047244094491" right="0.23622047244094491" top="0.19685039370078741" bottom="0.19685039370078741" header="0.11811023622047245" footer="0.11811023622047245"/>
  <pageSetup paperSize="8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2024</vt:lpstr>
      <vt:lpstr>'2024'!Zone_d_impression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 GROS</dc:creator>
  <cp:lastModifiedBy>AF GROS</cp:lastModifiedBy>
  <cp:lastPrinted>2024-11-15T08:26:21Z</cp:lastPrinted>
  <dcterms:created xsi:type="dcterms:W3CDTF">2024-09-23T09:45:26Z</dcterms:created>
  <dcterms:modified xsi:type="dcterms:W3CDTF">2025-06-25T07:39:01Z</dcterms:modified>
</cp:coreProperties>
</file>