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BASES JURIDIQUES ET SOCIAL\RESTRUCTURATION RICH 6-2024\"/>
    </mc:Choice>
  </mc:AlternateContent>
  <xr:revisionPtr revIDLastSave="0" documentId="8_{F786DB3C-9C07-47E4-AFB8-EAAA860A17D7}" xr6:coauthVersionLast="47" xr6:coauthVersionMax="47" xr10:uidLastSave="{00000000-0000-0000-0000-000000000000}"/>
  <bookViews>
    <workbookView xWindow="-120" yWindow="-120" windowWidth="38640" windowHeight="21120" firstSheet="1" activeTab="1" xr2:uid="{DEBB7F08-AC1C-4C35-9E1B-C57022C2203D}"/>
  </bookViews>
  <sheets>
    <sheet name="3 échanges 26062024" sheetId="2" r:id="rId1"/>
    <sheet name="Actes et signataires 26062024" sheetId="3" r:id="rId2"/>
    <sheet name="Historique Richebourg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37" i="4" l="1"/>
  <c r="AX37" i="4"/>
  <c r="AU37" i="4"/>
  <c r="AR37" i="4"/>
  <c r="AO37" i="4"/>
  <c r="AL37" i="4"/>
  <c r="AI37" i="4"/>
  <c r="AF37" i="4"/>
  <c r="AC37" i="4"/>
  <c r="W37" i="4"/>
  <c r="N37" i="4"/>
  <c r="K37" i="4"/>
  <c r="E37" i="4"/>
  <c r="B24" i="4"/>
  <c r="B3" i="4"/>
  <c r="B37" i="4" s="1"/>
  <c r="E84" i="2"/>
  <c r="E114" i="2" l="1"/>
  <c r="E108" i="2"/>
  <c r="E107" i="2"/>
  <c r="E106" i="2"/>
  <c r="E105" i="2"/>
  <c r="E96" i="2"/>
  <c r="E90" i="2"/>
  <c r="E89" i="2"/>
  <c r="E88" i="2"/>
  <c r="E87" i="2"/>
  <c r="E69" i="2"/>
  <c r="E68" i="2"/>
  <c r="E67" i="2"/>
  <c r="D64" i="2"/>
  <c r="E64" i="2" s="1"/>
  <c r="E65" i="2" s="1"/>
  <c r="E63" i="2"/>
  <c r="E56" i="2"/>
  <c r="E50" i="2"/>
  <c r="E49" i="2"/>
  <c r="E48" i="2"/>
  <c r="E47" i="2"/>
  <c r="E43" i="2"/>
  <c r="G22" i="2"/>
  <c r="G21" i="2"/>
  <c r="G20" i="2"/>
  <c r="D20" i="2"/>
  <c r="G19" i="2"/>
  <c r="G17" i="2"/>
  <c r="D17" i="2"/>
  <c r="G11" i="2"/>
  <c r="G14" i="2" s="1"/>
  <c r="D8" i="2"/>
  <c r="D14" i="2" s="1"/>
  <c r="G4" i="2"/>
  <c r="G3" i="2"/>
  <c r="G5" i="2" s="1"/>
  <c r="D3" i="2"/>
  <c r="D5" i="2" s="1"/>
  <c r="E92" i="2" l="1"/>
  <c r="E93" i="2" s="1"/>
  <c r="E110" i="2"/>
  <c r="E111" i="2" s="1"/>
  <c r="E117" i="2" s="1"/>
  <c r="H117" i="2" s="1"/>
  <c r="J108" i="2" s="1"/>
  <c r="E99" i="2"/>
  <c r="H99" i="2" s="1"/>
  <c r="J107" i="2" s="1"/>
  <c r="E70" i="2"/>
  <c r="E72" i="2" s="1"/>
  <c r="E73" i="2" s="1"/>
  <c r="E53" i="2"/>
  <c r="E54" i="2" s="1"/>
  <c r="E59" i="2" s="1"/>
  <c r="E76" i="2"/>
  <c r="J109" i="2" l="1"/>
  <c r="E79" i="2"/>
  <c r="E81" i="2" s="1"/>
  <c r="G39" i="2"/>
  <c r="D39" i="2"/>
</calcChain>
</file>

<file path=xl/sharedStrings.xml><?xml version="1.0" encoding="utf-8"?>
<sst xmlns="http://schemas.openxmlformats.org/spreadsheetml/2006/main" count="956" uniqueCount="233">
  <si>
    <t>ECHANGE BILATERAL 1</t>
  </si>
  <si>
    <t>Apportent en échange</t>
  </si>
  <si>
    <t>Recoivent en contre échange</t>
  </si>
  <si>
    <t>Alexandre GROS NP/ Colette GROS US</t>
  </si>
  <si>
    <t>50% AN 241</t>
  </si>
  <si>
    <t>Vincent GROS NP / Bernard GROS US</t>
  </si>
  <si>
    <t>ECHANGE BILATERAL 2</t>
  </si>
  <si>
    <t>Alexandre GROS NP / Colette GROS US (Michel GROS US 2nd)</t>
  </si>
  <si>
    <t>78,24 % AN286 p2</t>
  </si>
  <si>
    <t>50% AN 246</t>
  </si>
  <si>
    <t>AN 242 p1</t>
  </si>
  <si>
    <t>ECHANGE MULTILATERAL</t>
  </si>
  <si>
    <t>40,09% AN 246</t>
  </si>
  <si>
    <t>42,72% AN 241</t>
  </si>
  <si>
    <t>2,63% AN 246</t>
  </si>
  <si>
    <t>AN 242 p2</t>
  </si>
  <si>
    <t>Ulysse GROS</t>
  </si>
  <si>
    <t>Capucine ROLLOT</t>
  </si>
  <si>
    <t>Indivision Caroline, Rosalie et Mathias PARENT NP (1/3 chacun) / AFG US</t>
  </si>
  <si>
    <t>AN 237 p2</t>
  </si>
  <si>
    <t>Arthur BERTRAND</t>
  </si>
  <si>
    <t>Thibaut BERTRAND</t>
  </si>
  <si>
    <t>Victoire MORIZOT</t>
  </si>
  <si>
    <t>Mia PARENT</t>
  </si>
  <si>
    <t>Anne NP / Dany US</t>
  </si>
  <si>
    <t>25% AN 241</t>
  </si>
  <si>
    <t>25% AN 246</t>
  </si>
  <si>
    <t>Anne GROS (Personne Physique en PP)</t>
  </si>
  <si>
    <t>Sur un base de 23 364 486 €/Ha</t>
  </si>
  <si>
    <t>LOT TOTAL</t>
  </si>
  <si>
    <t>Montant à payer (émoluments)</t>
  </si>
  <si>
    <t>nches d'assiette</t>
  </si>
  <si>
    <t>Taux applicable</t>
  </si>
  <si>
    <t>De 0 à 6 500 €</t>
  </si>
  <si>
    <t>De 6 500 € à 17 000 €</t>
  </si>
  <si>
    <t>De 17 000 € à 60 000 €</t>
  </si>
  <si>
    <t>Plus de 60 000 €</t>
  </si>
  <si>
    <t>TOTAL HT</t>
  </si>
  <si>
    <t>TOTAL TTC</t>
  </si>
  <si>
    <t>Taxe publicité foncière</t>
  </si>
  <si>
    <t>TOTAL</t>
  </si>
  <si>
    <t>PLUS FORT DES DEUX LOTS</t>
  </si>
  <si>
    <t xml:space="preserve">DEUX ECHANGES BILATERAUX : </t>
  </si>
  <si>
    <t>anches d'assiette</t>
  </si>
  <si>
    <t>TOTAL GLOBAL</t>
  </si>
  <si>
    <t>91,88% TERRAIN H</t>
  </si>
  <si>
    <t>8,12% TERRAIN H</t>
  </si>
  <si>
    <t>78,24 % TERRAIN G</t>
  </si>
  <si>
    <t>21,76% TERRAIN G</t>
  </si>
  <si>
    <t>AN 244 p</t>
  </si>
  <si>
    <t>TERRAIN I</t>
  </si>
  <si>
    <t>TERRAIN F</t>
  </si>
  <si>
    <t>TERRAIN R</t>
  </si>
  <si>
    <t>TERRAIN N</t>
  </si>
  <si>
    <t>TERRAIN O</t>
  </si>
  <si>
    <t>TERRAIN P</t>
  </si>
  <si>
    <t>TERRAIN Q</t>
  </si>
  <si>
    <t>TERRAIN U</t>
  </si>
  <si>
    <t>TERRAIN T</t>
  </si>
  <si>
    <t>6,6381% AN241et AN246</t>
  </si>
  <si>
    <t>0,9636% AN241et AN246</t>
  </si>
  <si>
    <t>0,8565% AN241et AN246</t>
  </si>
  <si>
    <t>1,7131% AN241et AN246</t>
  </si>
  <si>
    <t>4,8715% AN241et AN246</t>
  </si>
  <si>
    <t>Echezeaux Louis/Mathias</t>
  </si>
  <si>
    <t>Echezeaux Paul/Mathias</t>
  </si>
  <si>
    <t>Louis</t>
  </si>
  <si>
    <t>Paul</t>
  </si>
  <si>
    <t>Mathias</t>
  </si>
  <si>
    <t xml:space="preserve">Anne </t>
  </si>
  <si>
    <t>Description</t>
  </si>
  <si>
    <t>Echange Echezeaux Mathias/Louis</t>
  </si>
  <si>
    <t>Echange Echezeaux Mathias/Paul</t>
  </si>
  <si>
    <t>ACTE</t>
  </si>
  <si>
    <t>SIGNATAIRES</t>
  </si>
  <si>
    <t>Michel Gros</t>
  </si>
  <si>
    <t>Pierre Gros</t>
  </si>
  <si>
    <t>Louis Gros</t>
  </si>
  <si>
    <t>Anne-Françoise Parent</t>
  </si>
  <si>
    <t>Caroline Parent</t>
  </si>
  <si>
    <t>Mathias Parent</t>
  </si>
  <si>
    <t>Colette Gros</t>
  </si>
  <si>
    <t>X</t>
  </si>
  <si>
    <t>Corinne Robert-Bethune</t>
  </si>
  <si>
    <t>Bernard Gros</t>
  </si>
  <si>
    <t>Elodie Gros</t>
  </si>
  <si>
    <t>Vincent Gros</t>
  </si>
  <si>
    <t>Colin Rollot</t>
  </si>
  <si>
    <t>Dany Gros</t>
  </si>
  <si>
    <t>Anne Gros</t>
  </si>
  <si>
    <t>Paul Tollot</t>
  </si>
  <si>
    <t>Numéro</t>
  </si>
  <si>
    <t>Avenant bail 2019 Richebourg domaine Michel Gros</t>
  </si>
  <si>
    <t>Donation 1/4 indivison de Colette Gros</t>
  </si>
  <si>
    <t>Echange bilatéral Richebourg 1 familles Bernard Gros/Michel Gros</t>
  </si>
  <si>
    <t>Echange bilatéral Richebourg 2 familles Bernard Gros/Michel GROS</t>
  </si>
  <si>
    <t>Echange multilatéral Richebourg</t>
  </si>
  <si>
    <t>Bail parcelles Richebourg post echange Domaine Michel Gros</t>
  </si>
  <si>
    <t>Bail parcelles Richebourg post echange Domaine Gros Frere et Sœur</t>
  </si>
  <si>
    <t>Bail parcelles Richebourg post echange Domaine Anne Gros</t>
  </si>
  <si>
    <t>Donation Richebourg Elodie Gros</t>
  </si>
  <si>
    <t>Rosalie Parent (procuration)</t>
  </si>
  <si>
    <t>Arthur Bertrand (procuration)</t>
  </si>
  <si>
    <t>Georgia Gros</t>
  </si>
  <si>
    <t>Bail parcelles Richebourg indivises domaine Michel Gros</t>
  </si>
  <si>
    <t>François Parent</t>
  </si>
  <si>
    <t>Surface</t>
  </si>
  <si>
    <t>AN 304</t>
  </si>
  <si>
    <t>AN 305</t>
  </si>
  <si>
    <t>AN 306</t>
  </si>
  <si>
    <t>AN 307</t>
  </si>
  <si>
    <t>AN 298</t>
  </si>
  <si>
    <t>AN 299</t>
  </si>
  <si>
    <t>AN 296</t>
  </si>
  <si>
    <t>AN 315</t>
  </si>
  <si>
    <t>AN 317</t>
  </si>
  <si>
    <t>AN 303</t>
  </si>
  <si>
    <t>AN 301</t>
  </si>
  <si>
    <t>AN 302</t>
  </si>
  <si>
    <t>AN 308</t>
  </si>
  <si>
    <t>91,88% AN 316</t>
  </si>
  <si>
    <t>8,12% AN 316</t>
  </si>
  <si>
    <t>78,24% AN 318</t>
  </si>
  <si>
    <t>21,76% AN 318</t>
  </si>
  <si>
    <t>Avant 1963</t>
  </si>
  <si>
    <t>26.10.1963 Partage</t>
  </si>
  <si>
    <t>26.02.1974 Apport GFA J GROS</t>
  </si>
  <si>
    <t>8.12.1984 Succession Gustave</t>
  </si>
  <si>
    <t>8.12.1984 (échange Jean -François)</t>
  </si>
  <si>
    <t>1991 donation François</t>
  </si>
  <si>
    <t>06 &amp; 08.1992 donation Jean</t>
  </si>
  <si>
    <t>1.06.1995 donation Colette</t>
  </si>
  <si>
    <t>30.05.2000 donation Colette à Elodie</t>
  </si>
  <si>
    <t>23.12.2011 (partage Jean et GFA)</t>
  </si>
  <si>
    <t>9.04.2019 donation Michel</t>
  </si>
  <si>
    <t>2019 Apport Anne</t>
  </si>
  <si>
    <t>01.07.2020 Achat US Jeannine par AFG</t>
  </si>
  <si>
    <t xml:space="preserve"> 22.07.2020 AFG donation et apport GFA (16.07.2020)</t>
  </si>
  <si>
    <t xml:space="preserve"> 26.06.2024 Donation Colette</t>
  </si>
  <si>
    <t xml:space="preserve"> 26.06.2024 Donation Elodie</t>
  </si>
  <si>
    <t>Cadastre</t>
  </si>
  <si>
    <t>Propriétaire</t>
  </si>
  <si>
    <t>AN 55</t>
  </si>
  <si>
    <t>Louis GROS</t>
  </si>
  <si>
    <t>AN 174</t>
  </si>
  <si>
    <t>Francois</t>
  </si>
  <si>
    <t>François (us) - Anne (np)</t>
  </si>
  <si>
    <t>Anne GROS SAS</t>
  </si>
  <si>
    <t>AN 175</t>
  </si>
  <si>
    <t>Jean</t>
  </si>
  <si>
    <t>GFA J. GROS</t>
  </si>
  <si>
    <t>AN 236</t>
  </si>
  <si>
    <t>AN 237</t>
  </si>
  <si>
    <t>Jean/Jeannine (us : 6,58% &amp; 93,42%) - AFG (np)</t>
  </si>
  <si>
    <t>Jeannine (us : 93,42%) - AFG (6,58%pp &amp; 93,42% np)</t>
  </si>
  <si>
    <t>AFG (pp)</t>
  </si>
  <si>
    <t>AFG (usu) - François (us 2nd) - Caroline/Rosalie/Mathias (np)</t>
  </si>
  <si>
    <t>Dany (us) - Anne (np)</t>
  </si>
  <si>
    <t>AN 297</t>
  </si>
  <si>
    <t xml:space="preserve">AN 176 </t>
  </si>
  <si>
    <t>Gustave</t>
  </si>
  <si>
    <t>AN 240</t>
  </si>
  <si>
    <t>Colette</t>
  </si>
  <si>
    <t>Colette (us) - Simon (np)</t>
  </si>
  <si>
    <t>AN 283</t>
  </si>
  <si>
    <t>Colette (us) - Alexandre (np)</t>
  </si>
  <si>
    <t>AN 284</t>
  </si>
  <si>
    <t>Colette (us) - Michel (us 2nd) - Georgia (us 3eme) - Alexandre (np)</t>
  </si>
  <si>
    <t>AN 241</t>
  </si>
  <si>
    <t xml:space="preserve">Indivision </t>
  </si>
  <si>
    <t>57,28 % : Colette (us) - Alexandre (np) / 42,72% : Colette (us) - Michel (us 2nd) - Georgia (us 3eme) - Alexandre (np)</t>
  </si>
  <si>
    <t>AN 242</t>
  </si>
  <si>
    <t>Jean (us) - Bernard (NP)</t>
  </si>
  <si>
    <t>Jean (us) - Bernard (us 2nd) - Vincent (np)</t>
  </si>
  <si>
    <t>Bernard (us) - Vincent (np)</t>
  </si>
  <si>
    <t>AN 243</t>
  </si>
  <si>
    <t>Jean (us) - Michel/AFG/Bernard (np)</t>
  </si>
  <si>
    <t>Jean (us) - AFG (np)</t>
  </si>
  <si>
    <t>AFG</t>
  </si>
  <si>
    <t>GFA Héritiers AFG</t>
  </si>
  <si>
    <t>AN 177</t>
  </si>
  <si>
    <t>AN 259</t>
  </si>
  <si>
    <t>AN 260</t>
  </si>
  <si>
    <t>Colette (us) - Pierre (np)</t>
  </si>
  <si>
    <t>AN 285</t>
  </si>
  <si>
    <t>AN 314</t>
  </si>
  <si>
    <t>Ulysse (pp)</t>
  </si>
  <si>
    <t>AN 316</t>
  </si>
  <si>
    <t>AN 286</t>
  </si>
  <si>
    <t>Capucine (pp)</t>
  </si>
  <si>
    <t>AN 318</t>
  </si>
  <si>
    <t>AN 261</t>
  </si>
  <si>
    <t>Colette (us) - Elodie (np)</t>
  </si>
  <si>
    <t>AN 309</t>
  </si>
  <si>
    <t>Colette (us) - Elodie (us 2nd) - César (np)</t>
  </si>
  <si>
    <t>AN 310</t>
  </si>
  <si>
    <t>AN 311</t>
  </si>
  <si>
    <t>Colette (us) - Elodie (us 2nd) - Céleste (np)</t>
  </si>
  <si>
    <t>AN 312</t>
  </si>
  <si>
    <t>AN 313</t>
  </si>
  <si>
    <t>AN 58</t>
  </si>
  <si>
    <t>AN 178</t>
  </si>
  <si>
    <t xml:space="preserve">AN 244 </t>
  </si>
  <si>
    <t>Jean (us) - Bernard (np)</t>
  </si>
  <si>
    <t>Arthur (pp)</t>
  </si>
  <si>
    <t>Thibault (pp)</t>
  </si>
  <si>
    <t>Victoire (pp)</t>
  </si>
  <si>
    <t>Mia (pp)</t>
  </si>
  <si>
    <t>AN 245</t>
  </si>
  <si>
    <t>AN 246</t>
  </si>
  <si>
    <t>47,37 % : Colette (us) - Alexandre (np) / 52,63% : Colette (us) - Michel (us 2nd) - Georgia (us 3eme) - Alexandre (np)</t>
  </si>
  <si>
    <t>AN 179</t>
  </si>
  <si>
    <t>AN 238</t>
  </si>
  <si>
    <t>AN 239</t>
  </si>
  <si>
    <t>Anne (pp)</t>
  </si>
  <si>
    <t>AN 300</t>
  </si>
  <si>
    <t>AN 180</t>
  </si>
  <si>
    <t>Décès François : Dany us indivision, Anne np</t>
  </si>
  <si>
    <t>Indivision : Jean (50% us) - Bernard (50% us 2nd) - Vincent (50% np) / Colette (25%) / Dany (25% us) - Anne (25% np)</t>
  </si>
  <si>
    <t xml:space="preserve">Indivision : Bernard (50% us) - Vincent (50% np) / Dany (25% us) - Anne (25% np) / Anne (4,8715 % pp) / Arthur (0,8565% pp) / Thibault (0,9636% pp) / Victoire (1,7131% pp) / Mia (1,7131% pp) / Colette (us 7,2805%) - Alexandre (np 7,2805%) / Capucine (0,9636% pp) / Ulysse (6,6381% pp) </t>
  </si>
  <si>
    <t>Jean (perso) / Colette / Mémé Grand / François</t>
  </si>
  <si>
    <t>Décès mémé grand : Jean hérite de sa part d'indivision</t>
  </si>
  <si>
    <t>Indivision : Jean (50% us) - Michel/AFG/Bernard (50% np) / Colette (25%) / François (25%)</t>
  </si>
  <si>
    <t>Indivision : Jean (50% us) - Bernard (50% np) / Colette (25%) / Dany (25% us) - Anne (25% np)</t>
  </si>
  <si>
    <t>Indivision : Bernard (50% us) - Vincent (50% np) / Colette (25%) / Dany (25% us) - Anne (25% np)</t>
  </si>
  <si>
    <t>Décès Jean : extinction usufruit</t>
  </si>
  <si>
    <t xml:space="preserve"> 26.06.2024 Echanges bilateraux et échange multilatéral</t>
  </si>
  <si>
    <t>Exploitant Anne Francoise Gros SAS</t>
  </si>
  <si>
    <t>Exploitant Gros Frère et Sœur SAS</t>
  </si>
  <si>
    <t>Exploitant domaine Michel Gros SARL</t>
  </si>
  <si>
    <t>Exploitant Anne Gros SAS</t>
  </si>
  <si>
    <t>15.06.2012 Donation Bernard</t>
  </si>
  <si>
    <t>Bail parcelles Richebourg post echange Domaine AF 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</si>
</sst>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0"/>
    <numFmt numFmtId="165" formatCode="0.000"/>
    <numFmt numFmtId="166" formatCode="0.0000%"/>
    <numFmt numFmtId="167" formatCode="_-* #,##0.0000\ &quot;€&quot;_-;\-* #,##0.0000\ &quot;€&quot;_-;_-* &quot;-&quot;????\ &quot;€&quot;_-;_-@_-"/>
    <numFmt numFmtId="168" formatCode="_-* #,##0.00\ &quot;€&quot;_-;\-* #,##0.00\ &quot;€&quot;_-;_-* &quot;-&quot;????\ &quot;€&quot;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u val="singleAccounting"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5C75A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medium">
        <color rgb="FFD8D8D8"/>
      </right>
      <top style="thin">
        <color rgb="FF000000"/>
      </top>
      <bottom style="medium">
        <color rgb="FFD8D8D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D8D8D8"/>
      </bottom>
      <diagonal/>
    </border>
    <border>
      <left style="thin">
        <color rgb="FF000000"/>
      </left>
      <right style="medium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4" xfId="0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2" fontId="0" fillId="0" borderId="9" xfId="0" applyNumberFormat="1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165" fontId="0" fillId="0" borderId="0" xfId="0" applyNumberFormat="1"/>
    <xf numFmtId="164" fontId="0" fillId="0" borderId="0" xfId="0" applyNumberFormat="1"/>
    <xf numFmtId="44" fontId="0" fillId="0" borderId="0" xfId="1" applyFont="1"/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wrapText="1" indent="1"/>
    </xf>
    <xf numFmtId="166" fontId="6" fillId="3" borderId="14" xfId="0" applyNumberFormat="1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left" vertical="center" wrapText="1" indent="1"/>
    </xf>
    <xf numFmtId="166" fontId="6" fillId="4" borderId="14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wrapText="1" indent="1"/>
    </xf>
    <xf numFmtId="166" fontId="6" fillId="4" borderId="16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44" fontId="2" fillId="0" borderId="0" xfId="0" applyNumberFormat="1" applyFont="1"/>
    <xf numFmtId="10" fontId="0" fillId="0" borderId="0" xfId="0" applyNumberFormat="1"/>
    <xf numFmtId="44" fontId="7" fillId="0" borderId="0" xfId="1" applyFont="1"/>
    <xf numFmtId="0" fontId="7" fillId="0" borderId="0" xfId="0" applyFont="1"/>
    <xf numFmtId="44" fontId="7" fillId="0" borderId="0" xfId="0" applyNumberFormat="1" applyFont="1"/>
    <xf numFmtId="0" fontId="4" fillId="0" borderId="16" xfId="0" applyFont="1" applyBorder="1" applyAlignment="1">
      <alignment horizontal="center" vertical="center"/>
    </xf>
    <xf numFmtId="44" fontId="0" fillId="0" borderId="0" xfId="0" applyNumberFormat="1"/>
    <xf numFmtId="0" fontId="8" fillId="3" borderId="13" xfId="0" applyFont="1" applyFill="1" applyBorder="1" applyAlignment="1">
      <alignment horizontal="left" vertical="center" wrapText="1" indent="1"/>
    </xf>
    <xf numFmtId="166" fontId="8" fillId="3" borderId="14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center" wrapText="1" indent="1"/>
    </xf>
    <xf numFmtId="166" fontId="8" fillId="4" borderId="1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left" vertical="center" wrapText="1" indent="1"/>
    </xf>
    <xf numFmtId="166" fontId="8" fillId="4" borderId="16" xfId="0" applyNumberFormat="1" applyFont="1" applyFill="1" applyBorder="1" applyAlignment="1">
      <alignment horizontal="center" vertical="center" wrapText="1"/>
    </xf>
    <xf numFmtId="0" fontId="9" fillId="0" borderId="0" xfId="0" applyFont="1"/>
    <xf numFmtId="168" fontId="0" fillId="0" borderId="0" xfId="0" applyNumberFormat="1"/>
    <xf numFmtId="168" fontId="2" fillId="0" borderId="0" xfId="0" applyNumberFormat="1" applyFont="1"/>
    <xf numFmtId="168" fontId="9" fillId="0" borderId="0" xfId="0" applyNumberFormat="1" applyFont="1"/>
    <xf numFmtId="0" fontId="0" fillId="0" borderId="5" xfId="0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6" fontId="6" fillId="3" borderId="0" xfId="0" applyNumberFormat="1" applyFont="1" applyFill="1" applyAlignment="1">
      <alignment horizontal="center" vertical="center" wrapText="1"/>
    </xf>
    <xf numFmtId="166" fontId="6" fillId="4" borderId="0" xfId="0" applyNumberFormat="1" applyFont="1" applyFill="1" applyAlignment="1">
      <alignment horizontal="center" vertical="center" wrapText="1"/>
    </xf>
    <xf numFmtId="166" fontId="8" fillId="3" borderId="0" xfId="0" applyNumberFormat="1" applyFont="1" applyFill="1" applyAlignment="1">
      <alignment horizontal="center" vertical="center" wrapText="1"/>
    </xf>
    <xf numFmtId="166" fontId="8" fillId="4" borderId="0" xfId="0" applyNumberFormat="1" applyFont="1" applyFill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0" fillId="0" borderId="21" xfId="0" applyBorder="1"/>
    <xf numFmtId="0" fontId="0" fillId="0" borderId="19" xfId="0" applyBorder="1"/>
    <xf numFmtId="0" fontId="4" fillId="0" borderId="21" xfId="0" applyFont="1" applyBorder="1" applyAlignment="1">
      <alignment horizontal="center" vertical="center"/>
    </xf>
    <xf numFmtId="0" fontId="0" fillId="0" borderId="22" xfId="0" applyBorder="1"/>
    <xf numFmtId="2" fontId="0" fillId="0" borderId="8" xfId="0" applyNumberForma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 wrapText="1"/>
    </xf>
    <xf numFmtId="0" fontId="0" fillId="10" borderId="0" xfId="0" applyFill="1"/>
    <xf numFmtId="0" fontId="0" fillId="9" borderId="0" xfId="0" applyFill="1"/>
    <xf numFmtId="0" fontId="0" fillId="8" borderId="0" xfId="0" applyFill="1"/>
    <xf numFmtId="0" fontId="0" fillId="7" borderId="0" xfId="0" applyFill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4" fillId="0" borderId="2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9465B-6739-409C-AE7F-9D1C5F1E7A5D}">
  <dimension ref="A1:J117"/>
  <sheetViews>
    <sheetView workbookViewId="0">
      <selection activeCell="F28" sqref="F28"/>
    </sheetView>
  </sheetViews>
  <sheetFormatPr baseColWidth="10" defaultRowHeight="15" x14ac:dyDescent="0.25"/>
  <cols>
    <col min="1" max="1" width="69" bestFit="1" customWidth="1"/>
    <col min="2" max="2" width="28.140625" bestFit="1" customWidth="1"/>
    <col min="3" max="3" width="24.28515625" bestFit="1" customWidth="1"/>
    <col min="4" max="4" width="10" bestFit="1" customWidth="1"/>
    <col min="5" max="5" width="18.7109375" bestFit="1" customWidth="1"/>
    <col min="6" max="6" width="14.85546875" bestFit="1" customWidth="1"/>
    <col min="7" max="7" width="8.42578125" bestFit="1" customWidth="1"/>
  </cols>
  <sheetData>
    <row r="1" spans="1:7" ht="16.5" thickTop="1" x14ac:dyDescent="0.25">
      <c r="A1" s="93" t="s">
        <v>0</v>
      </c>
      <c r="B1" s="94"/>
      <c r="C1" s="94"/>
      <c r="D1" s="94"/>
      <c r="E1" s="94"/>
      <c r="F1" s="95"/>
      <c r="G1" s="96"/>
    </row>
    <row r="2" spans="1:7" ht="15.75" x14ac:dyDescent="0.25">
      <c r="A2" s="1"/>
      <c r="B2" s="98" t="s">
        <v>1</v>
      </c>
      <c r="C2" s="103"/>
      <c r="D2" s="2" t="s">
        <v>106</v>
      </c>
      <c r="E2" s="98" t="s">
        <v>2</v>
      </c>
      <c r="F2" s="103"/>
      <c r="G2" s="5" t="s">
        <v>106</v>
      </c>
    </row>
    <row r="3" spans="1:7" ht="15.75" x14ac:dyDescent="0.25">
      <c r="A3" s="3" t="s">
        <v>3</v>
      </c>
      <c r="B3" s="2" t="s">
        <v>45</v>
      </c>
      <c r="C3" s="73" t="s">
        <v>120</v>
      </c>
      <c r="D3" s="4">
        <f>0.9188*3.82</f>
        <v>3.5098159999999998</v>
      </c>
      <c r="E3" s="2" t="s">
        <v>4</v>
      </c>
      <c r="F3" s="2" t="s">
        <v>4</v>
      </c>
      <c r="G3" s="5">
        <f>0.5*7.02</f>
        <v>3.51</v>
      </c>
    </row>
    <row r="4" spans="1:7" ht="15.75" x14ac:dyDescent="0.25">
      <c r="A4" s="3" t="s">
        <v>5</v>
      </c>
      <c r="B4" s="2" t="s">
        <v>4</v>
      </c>
      <c r="C4" s="2" t="s">
        <v>4</v>
      </c>
      <c r="D4" s="2">
        <v>3.51</v>
      </c>
      <c r="E4" s="2" t="s">
        <v>45</v>
      </c>
      <c r="F4" s="73" t="s">
        <v>120</v>
      </c>
      <c r="G4" s="5">
        <f>0.9188*3.82</f>
        <v>3.5098159999999998</v>
      </c>
    </row>
    <row r="5" spans="1:7" ht="15.75" thickBot="1" x14ac:dyDescent="0.3">
      <c r="A5" s="6"/>
      <c r="B5" s="7"/>
      <c r="C5" s="7"/>
      <c r="D5" s="71">
        <f>SUM(D3:D4)</f>
        <v>7.0198159999999996</v>
      </c>
      <c r="E5" s="7"/>
      <c r="F5" s="67"/>
      <c r="G5" s="8">
        <f>SUM(G3:G4)</f>
        <v>7.0198159999999996</v>
      </c>
    </row>
    <row r="6" spans="1:7" ht="16.5" thickTop="1" x14ac:dyDescent="0.25">
      <c r="A6" s="93" t="s">
        <v>6</v>
      </c>
      <c r="B6" s="94"/>
      <c r="C6" s="94"/>
      <c r="D6" s="94"/>
      <c r="E6" s="94"/>
      <c r="F6" s="95"/>
      <c r="G6" s="96"/>
    </row>
    <row r="7" spans="1:7" ht="15.75" x14ac:dyDescent="0.25">
      <c r="A7" s="1"/>
      <c r="B7" s="97" t="s">
        <v>1</v>
      </c>
      <c r="C7" s="97"/>
      <c r="D7" s="104"/>
      <c r="E7" s="97" t="s">
        <v>2</v>
      </c>
      <c r="F7" s="98"/>
      <c r="G7" s="105"/>
    </row>
    <row r="8" spans="1:7" ht="15.75" x14ac:dyDescent="0.25">
      <c r="A8" s="100" t="s">
        <v>7</v>
      </c>
      <c r="B8" s="2" t="s">
        <v>47</v>
      </c>
      <c r="C8" s="2" t="s">
        <v>122</v>
      </c>
      <c r="D8" s="4">
        <f>0.7824*13.65</f>
        <v>10.67976</v>
      </c>
      <c r="E8" s="2" t="s">
        <v>9</v>
      </c>
      <c r="F8" s="2" t="s">
        <v>9</v>
      </c>
      <c r="G8" s="52">
        <v>1.1599999999999999</v>
      </c>
    </row>
    <row r="9" spans="1:7" ht="15.75" x14ac:dyDescent="0.25">
      <c r="A9" s="101"/>
      <c r="B9" s="9"/>
      <c r="C9" s="9"/>
      <c r="D9" s="9"/>
      <c r="E9" s="2" t="s">
        <v>10</v>
      </c>
      <c r="F9" s="42" t="s">
        <v>118</v>
      </c>
      <c r="G9" s="52">
        <v>6.83</v>
      </c>
    </row>
    <row r="10" spans="1:7" ht="15.75" x14ac:dyDescent="0.25">
      <c r="A10" s="101"/>
      <c r="B10" s="2"/>
      <c r="C10" s="2"/>
      <c r="D10" s="2"/>
      <c r="E10" s="2" t="s">
        <v>49</v>
      </c>
      <c r="F10" s="42" t="s">
        <v>119</v>
      </c>
      <c r="G10" s="52">
        <v>2.69</v>
      </c>
    </row>
    <row r="11" spans="1:7" ht="15.75" x14ac:dyDescent="0.25">
      <c r="A11" s="100" t="s">
        <v>5</v>
      </c>
      <c r="B11" s="2" t="s">
        <v>10</v>
      </c>
      <c r="C11" s="42" t="s">
        <v>118</v>
      </c>
      <c r="D11" s="2">
        <v>6.83</v>
      </c>
      <c r="E11" s="2" t="s">
        <v>47</v>
      </c>
      <c r="F11" s="2" t="s">
        <v>122</v>
      </c>
      <c r="G11" s="5">
        <f>0.7824*13.65</f>
        <v>10.67976</v>
      </c>
    </row>
    <row r="12" spans="1:7" ht="15.75" x14ac:dyDescent="0.25">
      <c r="A12" s="102"/>
      <c r="B12" s="2" t="s">
        <v>49</v>
      </c>
      <c r="C12" s="42" t="s">
        <v>119</v>
      </c>
      <c r="D12" s="2">
        <v>2.69</v>
      </c>
      <c r="E12" s="9"/>
      <c r="F12" s="68"/>
      <c r="G12" s="10"/>
    </row>
    <row r="13" spans="1:7" ht="15.75" x14ac:dyDescent="0.25">
      <c r="A13" s="102"/>
      <c r="B13" s="2" t="s">
        <v>9</v>
      </c>
      <c r="C13" s="2" t="s">
        <v>9</v>
      </c>
      <c r="D13" s="2">
        <v>1.1599999999999999</v>
      </c>
      <c r="E13" s="9"/>
      <c r="F13" s="68"/>
      <c r="G13" s="10"/>
    </row>
    <row r="14" spans="1:7" ht="16.5" thickBot="1" x14ac:dyDescent="0.3">
      <c r="A14" s="53"/>
      <c r="B14" s="7"/>
      <c r="C14" s="7"/>
      <c r="D14" s="54">
        <f>SUM(D8:D13)</f>
        <v>21.359760000000001</v>
      </c>
      <c r="E14" s="55"/>
      <c r="F14" s="69"/>
      <c r="G14" s="56">
        <f>SUM(G8:G13)</f>
        <v>21.359760000000001</v>
      </c>
    </row>
    <row r="15" spans="1:7" ht="16.5" thickTop="1" x14ac:dyDescent="0.25">
      <c r="A15" s="93" t="s">
        <v>11</v>
      </c>
      <c r="B15" s="94"/>
      <c r="C15" s="94"/>
      <c r="D15" s="94"/>
      <c r="E15" s="94"/>
      <c r="F15" s="95"/>
      <c r="G15" s="96"/>
    </row>
    <row r="16" spans="1:7" ht="15.75" x14ac:dyDescent="0.25">
      <c r="A16" s="57"/>
      <c r="B16" s="97" t="s">
        <v>1</v>
      </c>
      <c r="C16" s="97"/>
      <c r="D16" s="97"/>
      <c r="E16" s="97" t="s">
        <v>2</v>
      </c>
      <c r="F16" s="98"/>
      <c r="G16" s="99"/>
    </row>
    <row r="17" spans="1:7" ht="15.75" x14ac:dyDescent="0.25">
      <c r="A17" s="3" t="s">
        <v>3</v>
      </c>
      <c r="B17" s="2" t="s">
        <v>46</v>
      </c>
      <c r="C17" s="2" t="s">
        <v>121</v>
      </c>
      <c r="D17" s="4">
        <f>0.0812*3.82</f>
        <v>0.31018399999999996</v>
      </c>
      <c r="E17" s="2" t="s">
        <v>12</v>
      </c>
      <c r="F17" s="2" t="s">
        <v>12</v>
      </c>
      <c r="G17" s="5">
        <f>0.4009*2.32</f>
        <v>0.93008799999999991</v>
      </c>
    </row>
    <row r="18" spans="1:7" ht="15.75" x14ac:dyDescent="0.25">
      <c r="A18" s="3"/>
      <c r="B18" s="2" t="s">
        <v>50</v>
      </c>
      <c r="C18" s="42" t="s">
        <v>114</v>
      </c>
      <c r="D18" s="2">
        <v>0.62</v>
      </c>
      <c r="E18" s="2"/>
      <c r="F18" s="66"/>
      <c r="G18" s="52"/>
    </row>
    <row r="19" spans="1:7" ht="15.75" x14ac:dyDescent="0.25">
      <c r="A19" s="3" t="s">
        <v>7</v>
      </c>
      <c r="B19" s="2" t="s">
        <v>51</v>
      </c>
      <c r="C19" s="42" t="s">
        <v>115</v>
      </c>
      <c r="D19" s="2">
        <v>0.09</v>
      </c>
      <c r="E19" s="2" t="s">
        <v>13</v>
      </c>
      <c r="F19" s="2" t="s">
        <v>13</v>
      </c>
      <c r="G19" s="5">
        <f>0.4272*7.02</f>
        <v>2.9989439999999998</v>
      </c>
    </row>
    <row r="20" spans="1:7" ht="15.75" x14ac:dyDescent="0.25">
      <c r="A20" s="3"/>
      <c r="B20" s="2" t="s">
        <v>48</v>
      </c>
      <c r="C20" s="2" t="s">
        <v>123</v>
      </c>
      <c r="D20" s="4">
        <f>(1-0.7824)*13.65</f>
        <v>2.9702400000000004</v>
      </c>
      <c r="E20" s="2" t="s">
        <v>14</v>
      </c>
      <c r="F20" s="2" t="s">
        <v>14</v>
      </c>
      <c r="G20" s="5">
        <f>0.0263*2.32</f>
        <v>6.1015999999999994E-2</v>
      </c>
    </row>
    <row r="21" spans="1:7" ht="15.75" x14ac:dyDescent="0.25">
      <c r="A21" s="3" t="s">
        <v>5</v>
      </c>
      <c r="B21" s="2" t="s">
        <v>15</v>
      </c>
      <c r="C21" s="42" t="s">
        <v>117</v>
      </c>
      <c r="D21" s="2">
        <v>2.27</v>
      </c>
      <c r="E21" s="2" t="s">
        <v>46</v>
      </c>
      <c r="F21" s="2" t="s">
        <v>121</v>
      </c>
      <c r="G21" s="5">
        <f>0.0812*3.82</f>
        <v>0.31018399999999996</v>
      </c>
    </row>
    <row r="22" spans="1:7" ht="15.75" x14ac:dyDescent="0.25">
      <c r="A22" s="3"/>
      <c r="B22" s="2" t="s">
        <v>52</v>
      </c>
      <c r="C22" s="42" t="s">
        <v>116</v>
      </c>
      <c r="D22" s="2">
        <v>0.52</v>
      </c>
      <c r="E22" s="2" t="s">
        <v>48</v>
      </c>
      <c r="F22" s="2" t="s">
        <v>123</v>
      </c>
      <c r="G22" s="5">
        <f>(1-0.7824)*13.65</f>
        <v>2.9702400000000004</v>
      </c>
    </row>
    <row r="23" spans="1:7" ht="15.75" x14ac:dyDescent="0.25">
      <c r="A23" s="3"/>
      <c r="B23" s="2" t="s">
        <v>53</v>
      </c>
      <c r="C23" s="42" t="s">
        <v>107</v>
      </c>
      <c r="D23" s="2">
        <v>0.08</v>
      </c>
      <c r="E23" s="2"/>
      <c r="F23" s="66"/>
      <c r="G23" s="52"/>
    </row>
    <row r="24" spans="1:7" ht="15.75" x14ac:dyDescent="0.25">
      <c r="A24" s="3"/>
      <c r="B24" s="2" t="s">
        <v>54</v>
      </c>
      <c r="C24" s="42" t="s">
        <v>108</v>
      </c>
      <c r="D24" s="2">
        <v>0.09</v>
      </c>
      <c r="E24" s="2"/>
      <c r="F24" s="66"/>
      <c r="G24" s="52"/>
    </row>
    <row r="25" spans="1:7" ht="15.75" x14ac:dyDescent="0.25">
      <c r="A25" s="3"/>
      <c r="B25" s="2" t="s">
        <v>55</v>
      </c>
      <c r="C25" s="42" t="s">
        <v>109</v>
      </c>
      <c r="D25" s="2">
        <v>0.16</v>
      </c>
      <c r="E25" s="2"/>
      <c r="F25" s="66"/>
      <c r="G25" s="52"/>
    </row>
    <row r="26" spans="1:7" ht="15.75" x14ac:dyDescent="0.25">
      <c r="A26" s="3"/>
      <c r="B26" s="2" t="s">
        <v>56</v>
      </c>
      <c r="C26" s="42" t="s">
        <v>110</v>
      </c>
      <c r="D26" s="2">
        <v>0.16</v>
      </c>
      <c r="E26" s="2"/>
      <c r="F26" s="66"/>
      <c r="G26" s="52"/>
    </row>
    <row r="27" spans="1:7" ht="15.75" x14ac:dyDescent="0.25">
      <c r="A27" s="3" t="s">
        <v>16</v>
      </c>
      <c r="B27" s="2" t="s">
        <v>59</v>
      </c>
      <c r="C27" s="2" t="s">
        <v>59</v>
      </c>
      <c r="D27" s="2">
        <v>0.62</v>
      </c>
      <c r="E27" s="2" t="s">
        <v>50</v>
      </c>
      <c r="F27" s="42" t="s">
        <v>114</v>
      </c>
      <c r="G27" s="52">
        <v>0.62</v>
      </c>
    </row>
    <row r="28" spans="1:7" ht="15.75" x14ac:dyDescent="0.25">
      <c r="A28" s="3" t="s">
        <v>17</v>
      </c>
      <c r="B28" s="2" t="s">
        <v>60</v>
      </c>
      <c r="C28" s="2" t="s">
        <v>60</v>
      </c>
      <c r="D28" s="2">
        <v>0.09</v>
      </c>
      <c r="E28" s="2" t="s">
        <v>51</v>
      </c>
      <c r="F28" s="42" t="s">
        <v>115</v>
      </c>
      <c r="G28" s="52">
        <v>0.09</v>
      </c>
    </row>
    <row r="29" spans="1:7" ht="15.75" x14ac:dyDescent="0.25">
      <c r="A29" s="100" t="s">
        <v>18</v>
      </c>
      <c r="B29" s="2" t="s">
        <v>19</v>
      </c>
      <c r="C29" s="42" t="s">
        <v>113</v>
      </c>
      <c r="D29" s="2">
        <v>2.1800000000000002</v>
      </c>
      <c r="E29" s="2" t="s">
        <v>15</v>
      </c>
      <c r="F29" s="42" t="s">
        <v>117</v>
      </c>
      <c r="G29" s="52">
        <v>2.27</v>
      </c>
    </row>
    <row r="30" spans="1:7" ht="15.75" x14ac:dyDescent="0.25">
      <c r="A30" s="100"/>
      <c r="B30" s="2" t="s">
        <v>58</v>
      </c>
      <c r="C30" s="66" t="s">
        <v>112</v>
      </c>
      <c r="D30" s="2">
        <v>0.46</v>
      </c>
      <c r="E30" s="2" t="s">
        <v>52</v>
      </c>
      <c r="F30" s="42" t="s">
        <v>116</v>
      </c>
      <c r="G30" s="52">
        <v>0.52</v>
      </c>
    </row>
    <row r="31" spans="1:7" ht="15.75" x14ac:dyDescent="0.25">
      <c r="A31" s="101"/>
      <c r="B31" s="2" t="s">
        <v>57</v>
      </c>
      <c r="C31" s="66" t="s">
        <v>111</v>
      </c>
      <c r="D31" s="2">
        <v>0.15</v>
      </c>
      <c r="E31" s="2"/>
      <c r="F31" s="42"/>
      <c r="G31" s="52"/>
    </row>
    <row r="32" spans="1:7" ht="15.75" x14ac:dyDescent="0.25">
      <c r="A32" s="3" t="s">
        <v>20</v>
      </c>
      <c r="B32" s="2" t="s">
        <v>61</v>
      </c>
      <c r="C32" s="2" t="s">
        <v>61</v>
      </c>
      <c r="D32" s="2">
        <v>0.08</v>
      </c>
      <c r="E32" s="2" t="s">
        <v>53</v>
      </c>
      <c r="F32" s="42" t="s">
        <v>107</v>
      </c>
      <c r="G32" s="52">
        <v>0.08</v>
      </c>
    </row>
    <row r="33" spans="1:7" ht="15.75" x14ac:dyDescent="0.25">
      <c r="A33" s="3" t="s">
        <v>21</v>
      </c>
      <c r="B33" s="2" t="s">
        <v>60</v>
      </c>
      <c r="C33" s="2" t="s">
        <v>60</v>
      </c>
      <c r="D33" s="2">
        <v>0.09</v>
      </c>
      <c r="E33" s="2" t="s">
        <v>54</v>
      </c>
      <c r="F33" s="42" t="s">
        <v>108</v>
      </c>
      <c r="G33" s="52">
        <v>0.09</v>
      </c>
    </row>
    <row r="34" spans="1:7" ht="15.75" x14ac:dyDescent="0.25">
      <c r="A34" s="3" t="s">
        <v>22</v>
      </c>
      <c r="B34" s="2" t="s">
        <v>62</v>
      </c>
      <c r="C34" s="2" t="s">
        <v>62</v>
      </c>
      <c r="D34" s="2">
        <v>0.16</v>
      </c>
      <c r="E34" s="2" t="s">
        <v>55</v>
      </c>
      <c r="F34" s="42" t="s">
        <v>109</v>
      </c>
      <c r="G34" s="52">
        <v>0.16</v>
      </c>
    </row>
    <row r="35" spans="1:7" ht="15.75" x14ac:dyDescent="0.25">
      <c r="A35" s="3" t="s">
        <v>23</v>
      </c>
      <c r="B35" s="2" t="s">
        <v>62</v>
      </c>
      <c r="C35" s="2" t="s">
        <v>62</v>
      </c>
      <c r="D35" s="2">
        <v>0.16</v>
      </c>
      <c r="E35" s="2" t="s">
        <v>56</v>
      </c>
      <c r="F35" s="42" t="s">
        <v>110</v>
      </c>
      <c r="G35" s="52">
        <v>0.16</v>
      </c>
    </row>
    <row r="36" spans="1:7" ht="15.75" x14ac:dyDescent="0.25">
      <c r="A36" s="100" t="s">
        <v>24</v>
      </c>
      <c r="B36" s="2" t="s">
        <v>25</v>
      </c>
      <c r="C36" s="2" t="s">
        <v>25</v>
      </c>
      <c r="D36" s="2">
        <v>1.7549999999999999</v>
      </c>
      <c r="E36" s="2" t="s">
        <v>19</v>
      </c>
      <c r="F36" s="42" t="s">
        <v>113</v>
      </c>
      <c r="G36" s="52">
        <v>2.1800000000000002</v>
      </c>
    </row>
    <row r="37" spans="1:7" ht="15.75" x14ac:dyDescent="0.25">
      <c r="A37" s="101"/>
      <c r="B37" s="2" t="s">
        <v>26</v>
      </c>
      <c r="C37" s="2" t="s">
        <v>26</v>
      </c>
      <c r="D37" s="2">
        <v>0.57999999999999996</v>
      </c>
      <c r="E37" s="2" t="s">
        <v>57</v>
      </c>
      <c r="F37" s="66" t="s">
        <v>111</v>
      </c>
      <c r="G37" s="52">
        <v>0.15</v>
      </c>
    </row>
    <row r="38" spans="1:7" ht="15.75" x14ac:dyDescent="0.25">
      <c r="A38" s="3" t="s">
        <v>27</v>
      </c>
      <c r="B38" s="2" t="s">
        <v>63</v>
      </c>
      <c r="C38" s="2" t="s">
        <v>63</v>
      </c>
      <c r="D38" s="2">
        <v>0.45500000000000002</v>
      </c>
      <c r="E38" s="2" t="s">
        <v>58</v>
      </c>
      <c r="F38" s="66" t="s">
        <v>112</v>
      </c>
      <c r="G38" s="52">
        <v>0.46</v>
      </c>
    </row>
    <row r="39" spans="1:7" ht="16.5" thickBot="1" x14ac:dyDescent="0.3">
      <c r="A39" s="11"/>
      <c r="B39" s="12"/>
      <c r="C39" s="12"/>
      <c r="D39" s="43">
        <f ca="1">SUM(D17:D40)</f>
        <v>14.050424</v>
      </c>
      <c r="E39" s="12"/>
      <c r="F39" s="70"/>
      <c r="G39" s="44">
        <f ca="1">SUM(G17:G40)</f>
        <v>14.050472000000001</v>
      </c>
    </row>
    <row r="40" spans="1:7" ht="15.75" thickTop="1" x14ac:dyDescent="0.25"/>
    <row r="42" spans="1:7" x14ac:dyDescent="0.25">
      <c r="A42" t="s">
        <v>30</v>
      </c>
      <c r="B42" t="s">
        <v>28</v>
      </c>
    </row>
    <row r="43" spans="1:7" x14ac:dyDescent="0.25">
      <c r="B43" s="13" t="s">
        <v>29</v>
      </c>
      <c r="C43" s="13"/>
      <c r="D43" s="14">
        <v>14.0504</v>
      </c>
      <c r="E43" s="15">
        <f>D43/100*23364486</f>
        <v>3282803.740944</v>
      </c>
      <c r="F43" s="15"/>
    </row>
    <row r="46" spans="1:7" ht="15.75" thickBot="1" x14ac:dyDescent="0.3">
      <c r="A46" s="16" t="s">
        <v>31</v>
      </c>
      <c r="B46" s="17" t="s">
        <v>32</v>
      </c>
      <c r="C46" s="61"/>
    </row>
    <row r="47" spans="1:7" ht="15.75" thickBot="1" x14ac:dyDescent="0.3">
      <c r="A47" s="18" t="s">
        <v>33</v>
      </c>
      <c r="B47" s="19">
        <v>2.58E-2</v>
      </c>
      <c r="C47" s="62"/>
      <c r="E47" s="15">
        <f>6500*B47</f>
        <v>167.7</v>
      </c>
      <c r="F47" s="15"/>
    </row>
    <row r="48" spans="1:7" ht="15.75" thickBot="1" x14ac:dyDescent="0.3">
      <c r="A48" s="20" t="s">
        <v>34</v>
      </c>
      <c r="B48" s="21">
        <v>1.064E-2</v>
      </c>
      <c r="C48" s="63"/>
      <c r="E48" s="15">
        <f>10500*B48</f>
        <v>111.72</v>
      </c>
      <c r="F48" s="15"/>
    </row>
    <row r="49" spans="1:6" ht="15.75" thickBot="1" x14ac:dyDescent="0.3">
      <c r="A49" s="18" t="s">
        <v>35</v>
      </c>
      <c r="B49" s="19">
        <v>7.0899999999999999E-3</v>
      </c>
      <c r="C49" s="62"/>
      <c r="E49" s="15">
        <f>43000*B49</f>
        <v>304.87</v>
      </c>
      <c r="F49" s="15"/>
    </row>
    <row r="50" spans="1:6" x14ac:dyDescent="0.25">
      <c r="A50" s="22" t="s">
        <v>36</v>
      </c>
      <c r="B50" s="23">
        <v>5.3200000000000001E-3</v>
      </c>
      <c r="C50" s="63"/>
      <c r="E50" s="24">
        <f>(E43-60000)*B50</f>
        <v>17145.315901822079</v>
      </c>
      <c r="F50" s="24"/>
    </row>
    <row r="51" spans="1:6" ht="15.75" thickBot="1" x14ac:dyDescent="0.3">
      <c r="A51" s="18"/>
      <c r="B51" s="19"/>
      <c r="C51" s="62"/>
    </row>
    <row r="52" spans="1:6" x14ac:dyDescent="0.25">
      <c r="A52" s="22"/>
      <c r="B52" s="23"/>
      <c r="C52" s="63"/>
    </row>
    <row r="53" spans="1:6" x14ac:dyDescent="0.25">
      <c r="D53" t="s">
        <v>37</v>
      </c>
      <c r="E53" s="15">
        <f>SUM(E47:E51)</f>
        <v>17729.60590182208</v>
      </c>
      <c r="F53" s="15"/>
    </row>
    <row r="54" spans="1:6" x14ac:dyDescent="0.25">
      <c r="D54" t="s">
        <v>38</v>
      </c>
      <c r="E54" s="25">
        <f>E53*1.2</f>
        <v>21275.527082186494</v>
      </c>
      <c r="F54" s="25"/>
    </row>
    <row r="56" spans="1:6" x14ac:dyDescent="0.25">
      <c r="A56" t="s">
        <v>39</v>
      </c>
      <c r="D56" s="26">
        <v>1E-3</v>
      </c>
      <c r="E56" s="15">
        <f>14.0504/100*23364486*D56</f>
        <v>3282.8037409439999</v>
      </c>
      <c r="F56" s="15"/>
    </row>
    <row r="57" spans="1:6" x14ac:dyDescent="0.25">
      <c r="B57" s="26"/>
      <c r="C57" s="26"/>
      <c r="E57" s="15"/>
      <c r="F57" s="15"/>
    </row>
    <row r="59" spans="1:6" ht="17.25" x14ac:dyDescent="0.4">
      <c r="A59" t="s">
        <v>40</v>
      </c>
      <c r="E59" s="27">
        <f>E54+E56</f>
        <v>24558.330823130495</v>
      </c>
      <c r="F59" s="27"/>
    </row>
    <row r="60" spans="1:6" ht="17.25" x14ac:dyDescent="0.4">
      <c r="E60" s="28"/>
      <c r="F60" s="28"/>
    </row>
    <row r="61" spans="1:6" ht="17.25" x14ac:dyDescent="0.4">
      <c r="E61" s="29"/>
      <c r="F61" s="29"/>
    </row>
    <row r="62" spans="1:6" x14ac:dyDescent="0.25">
      <c r="D62" s="15"/>
    </row>
    <row r="63" spans="1:6" ht="15.75" x14ac:dyDescent="0.25">
      <c r="A63" t="s">
        <v>41</v>
      </c>
      <c r="B63" s="30" t="s">
        <v>4</v>
      </c>
      <c r="C63" s="30"/>
      <c r="D63" s="30">
        <v>3.51</v>
      </c>
      <c r="E63" s="15">
        <f>D63/100*23364486</f>
        <v>820093.45860000001</v>
      </c>
      <c r="F63" s="15"/>
    </row>
    <row r="64" spans="1:6" ht="15.75" x14ac:dyDescent="0.25">
      <c r="A64" t="s">
        <v>42</v>
      </c>
      <c r="B64" s="2" t="s">
        <v>8</v>
      </c>
      <c r="C64" s="2"/>
      <c r="D64" s="4">
        <f>0.7824*13.65</f>
        <v>10.67976</v>
      </c>
      <c r="E64" s="15">
        <f>D64/100*23364486</f>
        <v>2495271.0300336001</v>
      </c>
      <c r="F64" s="15"/>
    </row>
    <row r="65" spans="1:6" x14ac:dyDescent="0.25">
      <c r="E65" s="31">
        <f>E63+E64</f>
        <v>3315364.4886336001</v>
      </c>
      <c r="F65" s="31"/>
    </row>
    <row r="66" spans="1:6" ht="15.75" thickBot="1" x14ac:dyDescent="0.3">
      <c r="A66" s="16" t="s">
        <v>43</v>
      </c>
      <c r="B66" s="17" t="s">
        <v>32</v>
      </c>
      <c r="C66" s="61"/>
    </row>
    <row r="67" spans="1:6" ht="15.75" thickBot="1" x14ac:dyDescent="0.3">
      <c r="A67" s="32" t="s">
        <v>33</v>
      </c>
      <c r="B67" s="33">
        <v>3.8699999999999998E-2</v>
      </c>
      <c r="C67" s="64"/>
      <c r="E67" s="15">
        <f>6500*B67</f>
        <v>251.54999999999998</v>
      </c>
      <c r="F67" s="15"/>
    </row>
    <row r="68" spans="1:6" ht="15.75" thickBot="1" x14ac:dyDescent="0.3">
      <c r="A68" s="34" t="s">
        <v>34</v>
      </c>
      <c r="B68" s="35">
        <v>1.5959999999999998E-2</v>
      </c>
      <c r="C68" s="65"/>
      <c r="E68" s="15">
        <f>10500*B68</f>
        <v>167.57999999999998</v>
      </c>
      <c r="F68" s="15"/>
    </row>
    <row r="69" spans="1:6" ht="15.75" thickBot="1" x14ac:dyDescent="0.3">
      <c r="A69" s="32" t="s">
        <v>35</v>
      </c>
      <c r="B69" s="33">
        <v>1.064E-2</v>
      </c>
      <c r="C69" s="64"/>
      <c r="E69" s="15">
        <f>43000*B69</f>
        <v>457.52</v>
      </c>
      <c r="F69" s="15"/>
    </row>
    <row r="70" spans="1:6" x14ac:dyDescent="0.25">
      <c r="A70" s="36" t="s">
        <v>36</v>
      </c>
      <c r="B70" s="37">
        <v>7.9900000000000006E-3</v>
      </c>
      <c r="C70" s="65"/>
      <c r="E70" s="39">
        <f>(E63+E64-60000)*B70</f>
        <v>26010.362264182466</v>
      </c>
      <c r="F70" s="39"/>
    </row>
    <row r="71" spans="1:6" x14ac:dyDescent="0.25">
      <c r="E71" s="39"/>
      <c r="F71" s="39"/>
    </row>
    <row r="72" spans="1:6" x14ac:dyDescent="0.25">
      <c r="D72" t="s">
        <v>37</v>
      </c>
      <c r="E72" s="39">
        <f>E70+(E67+E68+E69)</f>
        <v>26887.012264182467</v>
      </c>
      <c r="F72" s="39"/>
    </row>
    <row r="73" spans="1:6" x14ac:dyDescent="0.25">
      <c r="D73" t="s">
        <v>38</v>
      </c>
      <c r="E73" s="40">
        <f>1.2*E72</f>
        <v>32264.414717018961</v>
      </c>
      <c r="F73" s="40"/>
    </row>
    <row r="76" spans="1:6" x14ac:dyDescent="0.25">
      <c r="A76" t="s">
        <v>39</v>
      </c>
      <c r="D76" s="26">
        <v>1E-3</v>
      </c>
      <c r="E76" s="15">
        <f>(E63+E64)*2*D76</f>
        <v>6630.7289772672002</v>
      </c>
      <c r="F76" s="15"/>
    </row>
    <row r="79" spans="1:6" ht="17.25" x14ac:dyDescent="0.4">
      <c r="A79" t="s">
        <v>40</v>
      </c>
      <c r="E79" s="29">
        <f>E76+E73</f>
        <v>38895.143694286162</v>
      </c>
      <c r="F79" s="29"/>
    </row>
    <row r="81" spans="1:6" x14ac:dyDescent="0.25">
      <c r="A81" s="38" t="s">
        <v>44</v>
      </c>
      <c r="B81" s="38"/>
      <c r="C81" s="38"/>
      <c r="D81" s="38"/>
      <c r="E81" s="41">
        <f>E79+E59</f>
        <v>63453.47451741666</v>
      </c>
      <c r="F81" s="41"/>
    </row>
    <row r="84" spans="1:6" x14ac:dyDescent="0.25">
      <c r="A84" t="s">
        <v>64</v>
      </c>
      <c r="E84" s="15">
        <f>0.8*241472</f>
        <v>193177.60000000001</v>
      </c>
      <c r="F84" s="15"/>
    </row>
    <row r="86" spans="1:6" ht="15.75" thickBot="1" x14ac:dyDescent="0.3">
      <c r="A86" s="16" t="s">
        <v>43</v>
      </c>
      <c r="B86" s="17" t="s">
        <v>32</v>
      </c>
      <c r="C86" s="61"/>
    </row>
    <row r="87" spans="1:6" ht="15.75" thickBot="1" x14ac:dyDescent="0.3">
      <c r="A87" s="32" t="s">
        <v>33</v>
      </c>
      <c r="B87" s="33">
        <v>3.8699999999999998E-2</v>
      </c>
      <c r="C87" s="64"/>
      <c r="E87" s="15">
        <f>6500*B87</f>
        <v>251.54999999999998</v>
      </c>
      <c r="F87" s="15"/>
    </row>
    <row r="88" spans="1:6" ht="15.75" thickBot="1" x14ac:dyDescent="0.3">
      <c r="A88" s="34" t="s">
        <v>34</v>
      </c>
      <c r="B88" s="35">
        <v>1.5959999999999998E-2</v>
      </c>
      <c r="C88" s="65"/>
      <c r="E88" s="15">
        <f>10500*B88</f>
        <v>167.57999999999998</v>
      </c>
      <c r="F88" s="15"/>
    </row>
    <row r="89" spans="1:6" ht="15.75" thickBot="1" x14ac:dyDescent="0.3">
      <c r="A89" s="32" t="s">
        <v>35</v>
      </c>
      <c r="B89" s="33">
        <v>1.064E-2</v>
      </c>
      <c r="C89" s="64"/>
      <c r="E89" s="15">
        <f>43000*B89</f>
        <v>457.52</v>
      </c>
      <c r="F89" s="15"/>
    </row>
    <row r="90" spans="1:6" x14ac:dyDescent="0.25">
      <c r="A90" s="36" t="s">
        <v>36</v>
      </c>
      <c r="B90" s="37">
        <v>7.9900000000000006E-3</v>
      </c>
      <c r="C90" s="65"/>
      <c r="E90" s="39">
        <f>(E84-60000)*B90</f>
        <v>1064.0890240000001</v>
      </c>
      <c r="F90" s="39"/>
    </row>
    <row r="91" spans="1:6" x14ac:dyDescent="0.25">
      <c r="E91" s="39"/>
      <c r="F91" s="39"/>
    </row>
    <row r="92" spans="1:6" x14ac:dyDescent="0.25">
      <c r="D92" t="s">
        <v>37</v>
      </c>
      <c r="E92" s="39">
        <f>E90+(E87+E88+E89)</f>
        <v>1940.739024</v>
      </c>
      <c r="F92" s="39"/>
    </row>
    <row r="93" spans="1:6" x14ac:dyDescent="0.25">
      <c r="D93" t="s">
        <v>38</v>
      </c>
      <c r="E93" s="40">
        <f>1.2*E92</f>
        <v>2328.8868287999999</v>
      </c>
      <c r="F93" s="40"/>
    </row>
    <row r="96" spans="1:6" x14ac:dyDescent="0.25">
      <c r="A96" t="s">
        <v>39</v>
      </c>
      <c r="D96" s="26">
        <v>1E-3</v>
      </c>
      <c r="E96" s="15">
        <f>(E84)*2*D96</f>
        <v>386.35520000000002</v>
      </c>
      <c r="F96" s="15"/>
    </row>
    <row r="99" spans="1:10" ht="17.25" x14ac:dyDescent="0.4">
      <c r="A99" t="s">
        <v>40</v>
      </c>
      <c r="E99" s="29">
        <f>E96+E93</f>
        <v>2715.2420287999998</v>
      </c>
      <c r="F99" s="29"/>
      <c r="H99" s="31">
        <f>E99/2</f>
        <v>1357.6210143999999</v>
      </c>
    </row>
    <row r="101" spans="1:10" x14ac:dyDescent="0.25">
      <c r="A101" s="38"/>
      <c r="B101" s="38"/>
      <c r="C101" s="38"/>
      <c r="D101" s="38"/>
      <c r="E101" s="41"/>
      <c r="F101" s="41"/>
    </row>
    <row r="102" spans="1:10" x14ac:dyDescent="0.25">
      <c r="A102" t="s">
        <v>65</v>
      </c>
      <c r="E102" s="15">
        <v>270327</v>
      </c>
      <c r="F102" s="15"/>
    </row>
    <row r="104" spans="1:10" ht="15.75" thickBot="1" x14ac:dyDescent="0.3">
      <c r="A104" s="16" t="s">
        <v>43</v>
      </c>
      <c r="B104" s="17" t="s">
        <v>32</v>
      </c>
      <c r="C104" s="61"/>
    </row>
    <row r="105" spans="1:10" ht="15.75" thickBot="1" x14ac:dyDescent="0.3">
      <c r="A105" s="32" t="s">
        <v>33</v>
      </c>
      <c r="B105" s="33">
        <v>3.8699999999999998E-2</v>
      </c>
      <c r="C105" s="64"/>
      <c r="E105" s="15">
        <f>6500*B105</f>
        <v>251.54999999999998</v>
      </c>
      <c r="F105" s="15"/>
    </row>
    <row r="106" spans="1:10" ht="15.75" thickBot="1" x14ac:dyDescent="0.3">
      <c r="A106" s="34" t="s">
        <v>34</v>
      </c>
      <c r="B106" s="35">
        <v>1.5959999999999998E-2</v>
      </c>
      <c r="C106" s="65"/>
      <c r="E106" s="15">
        <f>10500*B106</f>
        <v>167.57999999999998</v>
      </c>
      <c r="F106" s="15"/>
    </row>
    <row r="107" spans="1:10" ht="15.75" thickBot="1" x14ac:dyDescent="0.3">
      <c r="A107" s="32" t="s">
        <v>35</v>
      </c>
      <c r="B107" s="33">
        <v>1.064E-2</v>
      </c>
      <c r="C107" s="64"/>
      <c r="E107" s="15">
        <f>43000*B107</f>
        <v>457.52</v>
      </c>
      <c r="F107" s="15"/>
      <c r="I107" t="s">
        <v>66</v>
      </c>
      <c r="J107" s="31">
        <f>H99</f>
        <v>1357.6210143999999</v>
      </c>
    </row>
    <row r="108" spans="1:10" x14ac:dyDescent="0.25">
      <c r="A108" s="36" t="s">
        <v>36</v>
      </c>
      <c r="B108" s="37">
        <v>7.9900000000000006E-3</v>
      </c>
      <c r="C108" s="65"/>
      <c r="E108" s="39">
        <f>(E102-60000)*B108</f>
        <v>1680.5127300000001</v>
      </c>
      <c r="F108" s="39"/>
      <c r="I108" t="s">
        <v>67</v>
      </c>
      <c r="J108" s="31">
        <f>H117</f>
        <v>1804.624638</v>
      </c>
    </row>
    <row r="109" spans="1:10" x14ac:dyDescent="0.25">
      <c r="E109" s="39"/>
      <c r="F109" s="39"/>
      <c r="I109" t="s">
        <v>68</v>
      </c>
      <c r="J109" s="31">
        <f>J107+J108</f>
        <v>3162.2456523999999</v>
      </c>
    </row>
    <row r="110" spans="1:10" x14ac:dyDescent="0.25">
      <c r="D110" t="s">
        <v>37</v>
      </c>
      <c r="E110" s="39">
        <f>E108+(E105+E106+E107)</f>
        <v>2557.16273</v>
      </c>
      <c r="F110" s="39"/>
    </row>
    <row r="111" spans="1:10" x14ac:dyDescent="0.25">
      <c r="D111" t="s">
        <v>38</v>
      </c>
      <c r="E111" s="40">
        <f>1.2*E110</f>
        <v>3068.595276</v>
      </c>
      <c r="F111" s="40"/>
    </row>
    <row r="114" spans="1:8" x14ac:dyDescent="0.25">
      <c r="A114" t="s">
        <v>39</v>
      </c>
      <c r="D114" s="26">
        <v>1E-3</v>
      </c>
      <c r="E114" s="15">
        <f>(E102)*2*D114</f>
        <v>540.654</v>
      </c>
      <c r="F114" s="15"/>
    </row>
    <row r="117" spans="1:8" ht="17.25" x14ac:dyDescent="0.4">
      <c r="A117" t="s">
        <v>40</v>
      </c>
      <c r="E117" s="29">
        <f>E114+E111</f>
        <v>3609.249276</v>
      </c>
      <c r="F117" s="29"/>
      <c r="H117" s="31">
        <f>E117/2</f>
        <v>1804.624638</v>
      </c>
    </row>
  </sheetData>
  <mergeCells count="13">
    <mergeCell ref="A11:A13"/>
    <mergeCell ref="B2:C2"/>
    <mergeCell ref="E2:F2"/>
    <mergeCell ref="A1:G1"/>
    <mergeCell ref="A6:G6"/>
    <mergeCell ref="B7:D7"/>
    <mergeCell ref="E7:G7"/>
    <mergeCell ref="A8:A10"/>
    <mergeCell ref="A15:G15"/>
    <mergeCell ref="B16:D16"/>
    <mergeCell ref="E16:G16"/>
    <mergeCell ref="A29:A31"/>
    <mergeCell ref="A36:A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F3755-41DF-482B-920B-07AF7B32C965}">
  <dimension ref="B1:V17"/>
  <sheetViews>
    <sheetView tabSelected="1" workbookViewId="0">
      <selection activeCell="C17" sqref="C17"/>
    </sheetView>
  </sheetViews>
  <sheetFormatPr baseColWidth="10" defaultRowHeight="15" x14ac:dyDescent="0.25"/>
  <cols>
    <col min="2" max="2" width="8.140625" bestFit="1" customWidth="1"/>
    <col min="3" max="3" width="89.85546875" bestFit="1" customWidth="1"/>
    <col min="4" max="4" width="11.5703125" bestFit="1" customWidth="1"/>
    <col min="6" max="6" width="12.42578125" bestFit="1" customWidth="1"/>
    <col min="7" max="7" width="10.7109375" bestFit="1" customWidth="1"/>
    <col min="8" max="8" width="10.28515625" bestFit="1" customWidth="1"/>
    <col min="9" max="9" width="21.28515625" bestFit="1" customWidth="1"/>
    <col min="10" max="10" width="14.85546875" bestFit="1" customWidth="1"/>
    <col min="11" max="11" width="14.5703125" bestFit="1" customWidth="1"/>
    <col min="12" max="12" width="26.42578125" bestFit="1" customWidth="1"/>
    <col min="13" max="13" width="14.28515625" bestFit="1" customWidth="1"/>
    <col min="14" max="14" width="27.140625" bestFit="1" customWidth="1"/>
    <col min="15" max="15" width="22.140625" bestFit="1" customWidth="1"/>
    <col min="16" max="16" width="12.5703125" bestFit="1" customWidth="1"/>
    <col min="17" max="17" width="11" bestFit="1" customWidth="1"/>
    <col min="18" max="18" width="12.140625" bestFit="1" customWidth="1"/>
    <col min="19" max="19" width="11.140625" bestFit="1" customWidth="1"/>
    <col min="20" max="21" width="10" bestFit="1" customWidth="1"/>
    <col min="22" max="22" width="10.42578125" bestFit="1" customWidth="1"/>
  </cols>
  <sheetData>
    <row r="1" spans="2:22" ht="15.75" thickBot="1" x14ac:dyDescent="0.3"/>
    <row r="2" spans="2:22" ht="15.75" thickTop="1" x14ac:dyDescent="0.25">
      <c r="B2" s="106" t="s">
        <v>73</v>
      </c>
      <c r="C2" s="107"/>
      <c r="D2" s="107" t="s">
        <v>74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8"/>
    </row>
    <row r="3" spans="2:22" x14ac:dyDescent="0.25">
      <c r="B3" s="48" t="s">
        <v>91</v>
      </c>
      <c r="C3" s="46" t="s">
        <v>70</v>
      </c>
      <c r="D3" s="46" t="s">
        <v>81</v>
      </c>
      <c r="E3" s="9" t="s">
        <v>75</v>
      </c>
      <c r="F3" s="9" t="s">
        <v>103</v>
      </c>
      <c r="G3" s="9" t="s">
        <v>76</v>
      </c>
      <c r="H3" s="9" t="s">
        <v>77</v>
      </c>
      <c r="I3" s="9" t="s">
        <v>78</v>
      </c>
      <c r="J3" s="9" t="s">
        <v>105</v>
      </c>
      <c r="K3" s="9" t="s">
        <v>79</v>
      </c>
      <c r="L3" s="9" t="s">
        <v>101</v>
      </c>
      <c r="M3" s="9" t="s">
        <v>80</v>
      </c>
      <c r="N3" s="9" t="s">
        <v>102</v>
      </c>
      <c r="O3" s="9" t="s">
        <v>83</v>
      </c>
      <c r="P3" s="9" t="s">
        <v>84</v>
      </c>
      <c r="Q3" s="9" t="s">
        <v>85</v>
      </c>
      <c r="R3" s="9" t="s">
        <v>86</v>
      </c>
      <c r="S3" s="9" t="s">
        <v>87</v>
      </c>
      <c r="T3" s="9" t="s">
        <v>88</v>
      </c>
      <c r="U3" s="9" t="s">
        <v>89</v>
      </c>
      <c r="V3" s="10" t="s">
        <v>90</v>
      </c>
    </row>
    <row r="4" spans="2:22" x14ac:dyDescent="0.25">
      <c r="B4" s="59">
        <v>1</v>
      </c>
      <c r="C4" s="58" t="s">
        <v>71</v>
      </c>
      <c r="D4" s="58" t="s">
        <v>82</v>
      </c>
      <c r="E4" s="58"/>
      <c r="F4" s="58"/>
      <c r="G4" s="58" t="s">
        <v>82</v>
      </c>
      <c r="H4" s="58" t="s">
        <v>82</v>
      </c>
      <c r="I4" s="58" t="s">
        <v>82</v>
      </c>
      <c r="J4" s="58"/>
      <c r="K4" s="58"/>
      <c r="L4" s="58"/>
      <c r="M4" s="58" t="s">
        <v>82</v>
      </c>
      <c r="N4" s="58"/>
      <c r="O4" s="58"/>
      <c r="P4" s="58"/>
      <c r="Q4" s="58"/>
      <c r="R4" s="58"/>
      <c r="S4" s="58"/>
      <c r="T4" s="58"/>
      <c r="U4" s="58"/>
      <c r="V4" s="60"/>
    </row>
    <row r="5" spans="2:22" x14ac:dyDescent="0.25">
      <c r="B5" s="59">
        <v>2</v>
      </c>
      <c r="C5" s="46" t="s">
        <v>72</v>
      </c>
      <c r="D5" s="58" t="s">
        <v>82</v>
      </c>
      <c r="E5" s="58"/>
      <c r="F5" s="58"/>
      <c r="G5" s="58"/>
      <c r="H5" s="58"/>
      <c r="I5" s="58" t="s">
        <v>82</v>
      </c>
      <c r="J5" s="58"/>
      <c r="K5" s="58"/>
      <c r="L5" s="58"/>
      <c r="M5" s="58" t="s">
        <v>82</v>
      </c>
      <c r="N5" s="58"/>
      <c r="O5" s="58"/>
      <c r="P5" s="58"/>
      <c r="Q5" s="58"/>
      <c r="R5" s="58"/>
      <c r="S5" s="58"/>
      <c r="T5" s="58"/>
      <c r="U5" s="58" t="s">
        <v>82</v>
      </c>
      <c r="V5" s="60" t="s">
        <v>82</v>
      </c>
    </row>
    <row r="6" spans="2:22" x14ac:dyDescent="0.25">
      <c r="B6" s="48">
        <v>3</v>
      </c>
      <c r="C6" s="46" t="s">
        <v>104</v>
      </c>
      <c r="D6" s="46" t="s">
        <v>82</v>
      </c>
      <c r="E6" s="9"/>
      <c r="F6" s="9"/>
      <c r="G6" s="46" t="s">
        <v>82</v>
      </c>
      <c r="H6" s="9"/>
      <c r="I6" s="9"/>
      <c r="J6" s="9"/>
      <c r="K6" s="9"/>
      <c r="L6" s="9"/>
      <c r="M6" s="9"/>
      <c r="N6" s="9"/>
      <c r="O6" s="9"/>
      <c r="P6" s="46" t="s">
        <v>82</v>
      </c>
      <c r="Q6" s="9"/>
      <c r="R6" s="46" t="s">
        <v>82</v>
      </c>
      <c r="S6" s="9"/>
      <c r="T6" s="46" t="s">
        <v>82</v>
      </c>
      <c r="U6" s="46" t="s">
        <v>82</v>
      </c>
      <c r="V6" s="10"/>
    </row>
    <row r="7" spans="2:22" x14ac:dyDescent="0.25">
      <c r="B7" s="48">
        <v>4</v>
      </c>
      <c r="C7" s="46" t="s">
        <v>92</v>
      </c>
      <c r="D7" s="46" t="s">
        <v>82</v>
      </c>
      <c r="E7" s="9"/>
      <c r="F7" s="9"/>
      <c r="G7" s="46" t="s">
        <v>82</v>
      </c>
      <c r="H7" s="9"/>
      <c r="I7" s="9"/>
      <c r="J7" s="9"/>
      <c r="K7" s="9"/>
      <c r="L7" s="9"/>
      <c r="M7" s="9"/>
      <c r="N7" s="9"/>
      <c r="O7" s="9"/>
      <c r="P7" s="46" t="s">
        <v>82</v>
      </c>
      <c r="Q7" s="9"/>
      <c r="R7" s="9"/>
      <c r="S7" s="9"/>
      <c r="T7" s="9"/>
      <c r="U7" s="9"/>
      <c r="V7" s="10"/>
    </row>
    <row r="8" spans="2:22" x14ac:dyDescent="0.25">
      <c r="B8" s="48">
        <v>5</v>
      </c>
      <c r="C8" s="46" t="s">
        <v>93</v>
      </c>
      <c r="D8" s="46" t="s">
        <v>82</v>
      </c>
      <c r="E8" s="46" t="s">
        <v>82</v>
      </c>
      <c r="F8" s="46"/>
      <c r="G8" s="9"/>
      <c r="H8" s="9"/>
      <c r="I8" s="46" t="s">
        <v>82</v>
      </c>
      <c r="J8" s="46"/>
      <c r="K8" s="46" t="s">
        <v>82</v>
      </c>
      <c r="L8" s="46" t="s">
        <v>82</v>
      </c>
      <c r="M8" s="46" t="s">
        <v>82</v>
      </c>
      <c r="N8" s="46" t="s">
        <v>82</v>
      </c>
      <c r="O8" s="46" t="s">
        <v>82</v>
      </c>
      <c r="P8" s="46" t="s">
        <v>82</v>
      </c>
      <c r="Q8" s="46" t="s">
        <v>82</v>
      </c>
      <c r="R8" s="46" t="s">
        <v>82</v>
      </c>
      <c r="S8" s="9"/>
      <c r="T8" s="9"/>
      <c r="U8" s="46" t="s">
        <v>82</v>
      </c>
      <c r="V8" s="10"/>
    </row>
    <row r="9" spans="2:22" x14ac:dyDescent="0.25">
      <c r="B9" s="48">
        <v>6</v>
      </c>
      <c r="C9" s="46" t="s">
        <v>94</v>
      </c>
      <c r="D9" s="46" t="s">
        <v>82</v>
      </c>
      <c r="E9" s="9"/>
      <c r="F9" s="9"/>
      <c r="G9" s="47" t="s">
        <v>82</v>
      </c>
      <c r="H9" s="9"/>
      <c r="I9" s="9"/>
      <c r="J9" s="9"/>
      <c r="K9" s="9"/>
      <c r="L9" s="9"/>
      <c r="M9" s="9"/>
      <c r="N9" s="9"/>
      <c r="O9" s="9"/>
      <c r="P9" s="46" t="s">
        <v>82</v>
      </c>
      <c r="Q9" s="9"/>
      <c r="R9" s="46" t="s">
        <v>82</v>
      </c>
      <c r="S9" s="9"/>
      <c r="T9" s="9"/>
      <c r="U9" s="9"/>
      <c r="V9" s="10"/>
    </row>
    <row r="10" spans="2:22" x14ac:dyDescent="0.25">
      <c r="B10" s="48">
        <v>7</v>
      </c>
      <c r="C10" s="46" t="s">
        <v>95</v>
      </c>
      <c r="D10" s="46" t="s">
        <v>82</v>
      </c>
      <c r="E10" s="46" t="s">
        <v>82</v>
      </c>
      <c r="F10" s="46" t="s">
        <v>82</v>
      </c>
      <c r="G10" s="46" t="s">
        <v>82</v>
      </c>
      <c r="H10" s="9"/>
      <c r="I10" s="9"/>
      <c r="J10" s="9"/>
      <c r="K10" s="9"/>
      <c r="L10" s="9"/>
      <c r="M10" s="9"/>
      <c r="N10" s="9"/>
      <c r="O10" s="9"/>
      <c r="P10" s="46" t="s">
        <v>82</v>
      </c>
      <c r="Q10" s="9"/>
      <c r="R10" s="46" t="s">
        <v>82</v>
      </c>
      <c r="S10" s="9"/>
      <c r="T10" s="9"/>
      <c r="U10" s="9"/>
      <c r="V10" s="10"/>
    </row>
    <row r="11" spans="2:22" x14ac:dyDescent="0.25">
      <c r="B11" s="48">
        <v>8</v>
      </c>
      <c r="C11" s="46" t="s">
        <v>96</v>
      </c>
      <c r="D11" s="46" t="s">
        <v>82</v>
      </c>
      <c r="E11" s="46" t="s">
        <v>82</v>
      </c>
      <c r="F11" s="46" t="s">
        <v>82</v>
      </c>
      <c r="G11" s="46" t="s">
        <v>82</v>
      </c>
      <c r="H11" s="9"/>
      <c r="I11" s="46" t="s">
        <v>82</v>
      </c>
      <c r="J11" s="46" t="s">
        <v>82</v>
      </c>
      <c r="K11" s="46" t="s">
        <v>82</v>
      </c>
      <c r="L11" s="46" t="s">
        <v>82</v>
      </c>
      <c r="M11" s="46" t="s">
        <v>82</v>
      </c>
      <c r="N11" s="46" t="s">
        <v>82</v>
      </c>
      <c r="O11" s="46" t="s">
        <v>82</v>
      </c>
      <c r="P11" s="46" t="s">
        <v>82</v>
      </c>
      <c r="Q11" s="46" t="s">
        <v>82</v>
      </c>
      <c r="R11" s="46" t="s">
        <v>82</v>
      </c>
      <c r="S11" s="9"/>
      <c r="T11" s="46" t="s">
        <v>82</v>
      </c>
      <c r="U11" s="46" t="s">
        <v>82</v>
      </c>
      <c r="V11" s="10"/>
    </row>
    <row r="12" spans="2:22" x14ac:dyDescent="0.25">
      <c r="B12" s="48">
        <v>9</v>
      </c>
      <c r="C12" s="46" t="s">
        <v>97</v>
      </c>
      <c r="D12" s="46" t="s">
        <v>82</v>
      </c>
      <c r="E12" s="46"/>
      <c r="F12" s="46"/>
      <c r="G12" s="46" t="s">
        <v>82</v>
      </c>
      <c r="H12" s="9"/>
      <c r="I12" s="9"/>
      <c r="J12" s="9"/>
      <c r="K12" s="9"/>
      <c r="L12" s="9"/>
      <c r="M12" s="9"/>
      <c r="N12" s="9"/>
      <c r="O12" s="9"/>
      <c r="P12" s="46" t="s">
        <v>82</v>
      </c>
      <c r="Q12" s="9"/>
      <c r="R12" s="9"/>
      <c r="S12" s="9"/>
      <c r="T12" s="9"/>
      <c r="U12" s="9"/>
      <c r="V12" s="10"/>
    </row>
    <row r="13" spans="2:22" x14ac:dyDescent="0.25">
      <c r="B13" s="48">
        <v>10</v>
      </c>
      <c r="C13" s="46" t="s">
        <v>98</v>
      </c>
      <c r="D13" s="46"/>
      <c r="E13" s="9"/>
      <c r="F13" s="9"/>
      <c r="G13" s="46" t="s">
        <v>82</v>
      </c>
      <c r="H13" s="9"/>
      <c r="I13" s="9"/>
      <c r="J13" s="9"/>
      <c r="K13" s="9"/>
      <c r="L13" s="9"/>
      <c r="M13" s="9"/>
      <c r="N13" s="9"/>
      <c r="O13" s="9"/>
      <c r="P13" s="46" t="s">
        <v>82</v>
      </c>
      <c r="Q13" s="46" t="s">
        <v>82</v>
      </c>
      <c r="R13" s="46" t="s">
        <v>82</v>
      </c>
      <c r="S13" s="9"/>
      <c r="T13" s="9"/>
      <c r="U13" s="9"/>
      <c r="V13" s="10"/>
    </row>
    <row r="14" spans="2:22" x14ac:dyDescent="0.25">
      <c r="B14" s="48">
        <v>11</v>
      </c>
      <c r="C14" s="46" t="s">
        <v>99</v>
      </c>
      <c r="D14" s="46"/>
      <c r="E14" s="9"/>
      <c r="F14" s="9"/>
      <c r="G14" s="9"/>
      <c r="H14" s="9"/>
      <c r="I14" s="46" t="s">
        <v>82</v>
      </c>
      <c r="J14" s="46"/>
      <c r="K14" s="9"/>
      <c r="L14" s="9"/>
      <c r="M14" s="9"/>
      <c r="N14" s="9"/>
      <c r="O14" s="9"/>
      <c r="P14" s="9"/>
      <c r="Q14" s="9"/>
      <c r="R14" s="9"/>
      <c r="S14" s="9"/>
      <c r="T14" s="46" t="s">
        <v>82</v>
      </c>
      <c r="U14" s="46" t="s">
        <v>82</v>
      </c>
      <c r="V14" s="10"/>
    </row>
    <row r="15" spans="2:22" x14ac:dyDescent="0.25">
      <c r="B15" s="48">
        <v>12</v>
      </c>
      <c r="C15" s="46" t="s">
        <v>232</v>
      </c>
      <c r="D15" s="46"/>
      <c r="E15" s="9"/>
      <c r="F15" s="9"/>
      <c r="G15" s="9"/>
      <c r="H15" s="9"/>
      <c r="I15" s="46" t="s">
        <v>82</v>
      </c>
      <c r="J15" s="46"/>
      <c r="K15" s="46" t="s">
        <v>82</v>
      </c>
      <c r="L15" s="74" t="s">
        <v>82</v>
      </c>
      <c r="M15" s="74" t="s">
        <v>82</v>
      </c>
      <c r="N15" s="46" t="s">
        <v>82</v>
      </c>
      <c r="O15" s="46" t="s">
        <v>82</v>
      </c>
      <c r="P15" s="46" t="s">
        <v>82</v>
      </c>
      <c r="Q15" s="9"/>
      <c r="R15" s="9"/>
      <c r="S15" s="9"/>
      <c r="T15" s="9"/>
      <c r="U15" s="9"/>
      <c r="V15" s="10"/>
    </row>
    <row r="16" spans="2:22" ht="15.75" thickBot="1" x14ac:dyDescent="0.3">
      <c r="B16" s="49">
        <v>13</v>
      </c>
      <c r="C16" s="50" t="s">
        <v>100</v>
      </c>
      <c r="D16" s="50" t="s">
        <v>82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50" t="s">
        <v>82</v>
      </c>
      <c r="R16" s="50" t="s">
        <v>82</v>
      </c>
      <c r="S16" s="50" t="s">
        <v>82</v>
      </c>
      <c r="T16" s="12"/>
      <c r="U16" s="12"/>
      <c r="V16" s="51"/>
    </row>
    <row r="17" ht="15.75" thickTop="1" x14ac:dyDescent="0.25"/>
  </sheetData>
  <mergeCells count="2">
    <mergeCell ref="B2:C2"/>
    <mergeCell ref="D2:V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21356-0C6B-4692-96AC-051DC7B9FC3B}">
  <dimension ref="A1:BB42"/>
  <sheetViews>
    <sheetView topLeftCell="AY1" workbookViewId="0">
      <selection activeCell="AT17" sqref="AT17:AT18"/>
    </sheetView>
  </sheetViews>
  <sheetFormatPr baseColWidth="10" defaultRowHeight="15" x14ac:dyDescent="0.25"/>
  <cols>
    <col min="9" max="9" width="13.42578125" customWidth="1"/>
    <col min="12" max="12" width="13.85546875" customWidth="1"/>
    <col min="15" max="15" width="20" customWidth="1"/>
    <col min="18" max="18" width="23.140625" bestFit="1" customWidth="1"/>
    <col min="21" max="21" width="33.28515625" bestFit="1" customWidth="1"/>
    <col min="24" max="24" width="33" bestFit="1" customWidth="1"/>
    <col min="27" max="27" width="33" bestFit="1" customWidth="1"/>
    <col min="30" max="30" width="42.7109375" bestFit="1" customWidth="1"/>
    <col min="33" max="33" width="42.42578125" bestFit="1" customWidth="1"/>
    <col min="36" max="36" width="61.140625" bestFit="1" customWidth="1"/>
    <col min="39" max="39" width="59.42578125" bestFit="1" customWidth="1"/>
    <col min="42" max="42" width="59.42578125" bestFit="1" customWidth="1"/>
    <col min="45" max="45" width="59.42578125" bestFit="1" customWidth="1"/>
    <col min="48" max="48" width="59.42578125" bestFit="1" customWidth="1"/>
    <col min="51" max="51" width="61.140625" bestFit="1" customWidth="1"/>
    <col min="54" max="54" width="59.42578125" bestFit="1" customWidth="1"/>
  </cols>
  <sheetData>
    <row r="1" spans="1:54" ht="18.75" x14ac:dyDescent="0.25">
      <c r="A1" s="109" t="s">
        <v>124</v>
      </c>
      <c r="B1" s="110"/>
      <c r="C1" s="111"/>
      <c r="D1" s="109" t="s">
        <v>125</v>
      </c>
      <c r="E1" s="110"/>
      <c r="F1" s="111"/>
      <c r="G1" s="109" t="s">
        <v>126</v>
      </c>
      <c r="H1" s="110"/>
      <c r="I1" s="111"/>
      <c r="J1" s="109" t="s">
        <v>127</v>
      </c>
      <c r="K1" s="110"/>
      <c r="L1" s="111"/>
      <c r="M1" s="109" t="s">
        <v>128</v>
      </c>
      <c r="N1" s="110"/>
      <c r="O1" s="111"/>
      <c r="P1" s="109" t="s">
        <v>129</v>
      </c>
      <c r="Q1" s="110"/>
      <c r="R1" s="111"/>
      <c r="S1" s="109" t="s">
        <v>130</v>
      </c>
      <c r="T1" s="110"/>
      <c r="U1" s="111"/>
      <c r="V1" s="109" t="s">
        <v>131</v>
      </c>
      <c r="W1" s="110"/>
      <c r="X1" s="111">
        <v>1995</v>
      </c>
      <c r="Y1" s="109" t="s">
        <v>132</v>
      </c>
      <c r="Z1" s="110"/>
      <c r="AA1" s="111">
        <v>1995</v>
      </c>
      <c r="AB1" s="109" t="s">
        <v>133</v>
      </c>
      <c r="AC1" s="110"/>
      <c r="AD1" s="111"/>
      <c r="AE1" s="109" t="s">
        <v>231</v>
      </c>
      <c r="AF1" s="110"/>
      <c r="AG1" s="111"/>
      <c r="AH1" s="109" t="s">
        <v>134</v>
      </c>
      <c r="AI1" s="110"/>
      <c r="AJ1" s="111"/>
      <c r="AK1" s="109" t="s">
        <v>135</v>
      </c>
      <c r="AL1" s="110"/>
      <c r="AM1" s="111"/>
      <c r="AN1" s="109" t="s">
        <v>136</v>
      </c>
      <c r="AO1" s="110"/>
      <c r="AP1" s="111"/>
      <c r="AQ1" s="109" t="s">
        <v>137</v>
      </c>
      <c r="AR1" s="110"/>
      <c r="AS1" s="111"/>
      <c r="AT1" s="109" t="s">
        <v>138</v>
      </c>
      <c r="AU1" s="110"/>
      <c r="AV1" s="111"/>
      <c r="AW1" s="109" t="s">
        <v>226</v>
      </c>
      <c r="AX1" s="110"/>
      <c r="AY1" s="111"/>
      <c r="AZ1" s="109" t="s">
        <v>139</v>
      </c>
      <c r="BA1" s="110"/>
      <c r="BB1" s="111"/>
    </row>
    <row r="2" spans="1:54" x14ac:dyDescent="0.25">
      <c r="A2" s="42" t="s">
        <v>140</v>
      </c>
      <c r="B2" s="42" t="s">
        <v>106</v>
      </c>
      <c r="C2" s="42" t="s">
        <v>141</v>
      </c>
      <c r="D2" s="42" t="s">
        <v>140</v>
      </c>
      <c r="E2" s="42" t="s">
        <v>106</v>
      </c>
      <c r="F2" s="42" t="s">
        <v>141</v>
      </c>
      <c r="G2" s="42" t="s">
        <v>140</v>
      </c>
      <c r="H2" s="42" t="s">
        <v>106</v>
      </c>
      <c r="I2" s="42" t="s">
        <v>141</v>
      </c>
      <c r="J2" s="42" t="s">
        <v>140</v>
      </c>
      <c r="K2" s="42" t="s">
        <v>106</v>
      </c>
      <c r="L2" s="42" t="s">
        <v>141</v>
      </c>
      <c r="M2" s="42" t="s">
        <v>140</v>
      </c>
      <c r="N2" s="42" t="s">
        <v>106</v>
      </c>
      <c r="O2" s="42" t="s">
        <v>141</v>
      </c>
      <c r="P2" s="42" t="s">
        <v>140</v>
      </c>
      <c r="Q2" s="42" t="s">
        <v>106</v>
      </c>
      <c r="R2" s="42" t="s">
        <v>141</v>
      </c>
      <c r="S2" s="42" t="s">
        <v>140</v>
      </c>
      <c r="T2" s="42" t="s">
        <v>106</v>
      </c>
      <c r="U2" s="42" t="s">
        <v>141</v>
      </c>
      <c r="V2" s="42" t="s">
        <v>140</v>
      </c>
      <c r="W2" s="42" t="s">
        <v>106</v>
      </c>
      <c r="X2" s="42" t="s">
        <v>141</v>
      </c>
      <c r="Y2" s="42" t="s">
        <v>140</v>
      </c>
      <c r="Z2" s="42" t="s">
        <v>106</v>
      </c>
      <c r="AA2" s="42" t="s">
        <v>141</v>
      </c>
      <c r="AB2" s="42" t="s">
        <v>140</v>
      </c>
      <c r="AC2" s="42" t="s">
        <v>106</v>
      </c>
      <c r="AD2" s="42" t="s">
        <v>141</v>
      </c>
      <c r="AE2" s="42" t="s">
        <v>140</v>
      </c>
      <c r="AF2" s="42" t="s">
        <v>106</v>
      </c>
      <c r="AG2" s="42" t="s">
        <v>141</v>
      </c>
      <c r="AH2" s="42" t="s">
        <v>140</v>
      </c>
      <c r="AI2" s="42" t="s">
        <v>106</v>
      </c>
      <c r="AJ2" s="42" t="s">
        <v>141</v>
      </c>
      <c r="AK2" s="42" t="s">
        <v>140</v>
      </c>
      <c r="AL2" s="42" t="s">
        <v>106</v>
      </c>
      <c r="AM2" s="42" t="s">
        <v>141</v>
      </c>
      <c r="AN2" s="42" t="s">
        <v>140</v>
      </c>
      <c r="AO2" s="42" t="s">
        <v>106</v>
      </c>
      <c r="AP2" s="42" t="s">
        <v>141</v>
      </c>
      <c r="AQ2" s="42" t="s">
        <v>140</v>
      </c>
      <c r="AR2" s="42" t="s">
        <v>106</v>
      </c>
      <c r="AS2" s="42" t="s">
        <v>141</v>
      </c>
      <c r="AT2" s="42" t="s">
        <v>140</v>
      </c>
      <c r="AU2" s="42" t="s">
        <v>106</v>
      </c>
      <c r="AV2" s="42" t="s">
        <v>141</v>
      </c>
      <c r="AW2" s="42" t="s">
        <v>140</v>
      </c>
      <c r="AX2" s="42" t="s">
        <v>106</v>
      </c>
      <c r="AY2" s="42" t="s">
        <v>141</v>
      </c>
      <c r="AZ2" s="42" t="s">
        <v>140</v>
      </c>
      <c r="BA2" s="42" t="s">
        <v>106</v>
      </c>
      <c r="BB2" s="42" t="s">
        <v>141</v>
      </c>
    </row>
    <row r="3" spans="1:54" x14ac:dyDescent="0.25">
      <c r="A3" s="115" t="s">
        <v>142</v>
      </c>
      <c r="B3" s="115">
        <f>E3+E4+E7+E13</f>
        <v>166.63</v>
      </c>
      <c r="C3" s="115" t="s">
        <v>143</v>
      </c>
      <c r="D3" s="72" t="s">
        <v>144</v>
      </c>
      <c r="E3" s="72">
        <v>43.84</v>
      </c>
      <c r="F3" s="72" t="s">
        <v>145</v>
      </c>
      <c r="G3" s="42" t="s">
        <v>144</v>
      </c>
      <c r="H3" s="42">
        <v>43.84</v>
      </c>
      <c r="I3" s="42" t="s">
        <v>145</v>
      </c>
      <c r="J3" s="42" t="s">
        <v>144</v>
      </c>
      <c r="K3" s="42">
        <v>43.84</v>
      </c>
      <c r="L3" s="42" t="s">
        <v>145</v>
      </c>
      <c r="M3" s="42" t="s">
        <v>144</v>
      </c>
      <c r="N3" s="42">
        <v>43.84</v>
      </c>
      <c r="O3" s="42" t="s">
        <v>145</v>
      </c>
      <c r="P3" s="72" t="s">
        <v>144</v>
      </c>
      <c r="Q3" s="72">
        <v>43.84</v>
      </c>
      <c r="R3" s="72" t="s">
        <v>146</v>
      </c>
      <c r="S3" s="42" t="s">
        <v>144</v>
      </c>
      <c r="T3" s="42">
        <v>43.84</v>
      </c>
      <c r="U3" s="42" t="s">
        <v>146</v>
      </c>
      <c r="V3" s="42" t="s">
        <v>144</v>
      </c>
      <c r="W3" s="42">
        <v>43.84</v>
      </c>
      <c r="X3" s="42" t="s">
        <v>146</v>
      </c>
      <c r="Y3" s="42" t="s">
        <v>144</v>
      </c>
      <c r="Z3" s="42">
        <v>43.84</v>
      </c>
      <c r="AA3" s="42" t="s">
        <v>146</v>
      </c>
      <c r="AB3" s="72" t="s">
        <v>144</v>
      </c>
      <c r="AC3" s="72">
        <v>43.84</v>
      </c>
      <c r="AD3" s="72" t="s">
        <v>69</v>
      </c>
      <c r="AE3" s="42" t="s">
        <v>144</v>
      </c>
      <c r="AF3" s="42">
        <v>43.84</v>
      </c>
      <c r="AG3" s="42" t="s">
        <v>69</v>
      </c>
      <c r="AH3" s="42" t="s">
        <v>144</v>
      </c>
      <c r="AI3" s="42">
        <v>43.84</v>
      </c>
      <c r="AJ3" s="42" t="s">
        <v>69</v>
      </c>
      <c r="AK3" s="72" t="s">
        <v>144</v>
      </c>
      <c r="AL3" s="72">
        <v>43.84</v>
      </c>
      <c r="AM3" s="72" t="s">
        <v>147</v>
      </c>
      <c r="AN3" s="42" t="s">
        <v>144</v>
      </c>
      <c r="AO3" s="42">
        <v>43.84</v>
      </c>
      <c r="AP3" s="42" t="s">
        <v>147</v>
      </c>
      <c r="AQ3" s="42" t="s">
        <v>144</v>
      </c>
      <c r="AR3" s="42">
        <v>43.84</v>
      </c>
      <c r="AS3" s="42" t="s">
        <v>147</v>
      </c>
      <c r="AT3" s="42" t="s">
        <v>144</v>
      </c>
      <c r="AU3" s="42">
        <v>43.84</v>
      </c>
      <c r="AV3" s="42" t="s">
        <v>147</v>
      </c>
      <c r="AW3" s="42" t="s">
        <v>144</v>
      </c>
      <c r="AX3" s="42">
        <v>43.84</v>
      </c>
      <c r="AY3" s="42" t="s">
        <v>147</v>
      </c>
      <c r="AZ3" s="81" t="s">
        <v>144</v>
      </c>
      <c r="BA3" s="81">
        <v>43.84</v>
      </c>
      <c r="BB3" s="81" t="s">
        <v>147</v>
      </c>
    </row>
    <row r="4" spans="1:54" x14ac:dyDescent="0.25">
      <c r="A4" s="116"/>
      <c r="B4" s="116"/>
      <c r="C4" s="116"/>
      <c r="D4" s="112" t="s">
        <v>148</v>
      </c>
      <c r="E4" s="112">
        <v>37.75</v>
      </c>
      <c r="F4" s="112" t="s">
        <v>149</v>
      </c>
      <c r="G4" s="112" t="s">
        <v>148</v>
      </c>
      <c r="H4" s="112">
        <v>37.75</v>
      </c>
      <c r="I4" s="112" t="s">
        <v>150</v>
      </c>
      <c r="J4" s="115" t="s">
        <v>148</v>
      </c>
      <c r="K4" s="115">
        <v>37.75</v>
      </c>
      <c r="L4" s="115" t="s">
        <v>150</v>
      </c>
      <c r="M4" s="72" t="s">
        <v>151</v>
      </c>
      <c r="N4" s="72">
        <v>10.66</v>
      </c>
      <c r="O4" s="72" t="s">
        <v>145</v>
      </c>
      <c r="P4" s="72" t="s">
        <v>151</v>
      </c>
      <c r="Q4" s="72">
        <v>10.66</v>
      </c>
      <c r="R4" s="72" t="s">
        <v>146</v>
      </c>
      <c r="S4" s="42" t="s">
        <v>151</v>
      </c>
      <c r="T4" s="42">
        <v>10.66</v>
      </c>
      <c r="U4" s="42" t="s">
        <v>146</v>
      </c>
      <c r="V4" s="42" t="s">
        <v>151</v>
      </c>
      <c r="W4" s="42">
        <v>10.66</v>
      </c>
      <c r="X4" s="42" t="s">
        <v>146</v>
      </c>
      <c r="Y4" s="42" t="s">
        <v>151</v>
      </c>
      <c r="Z4" s="42">
        <v>10.66</v>
      </c>
      <c r="AA4" s="42" t="s">
        <v>146</v>
      </c>
      <c r="AB4" s="76" t="s">
        <v>151</v>
      </c>
      <c r="AC4" s="72">
        <v>10.66</v>
      </c>
      <c r="AD4" s="72" t="s">
        <v>69</v>
      </c>
      <c r="AE4" s="42" t="s">
        <v>151</v>
      </c>
      <c r="AF4" s="42">
        <v>10.66</v>
      </c>
      <c r="AG4" s="42" t="s">
        <v>69</v>
      </c>
      <c r="AH4" s="42" t="s">
        <v>151</v>
      </c>
      <c r="AI4" s="42">
        <v>10.66</v>
      </c>
      <c r="AJ4" s="42" t="s">
        <v>69</v>
      </c>
      <c r="AK4" s="72" t="s">
        <v>151</v>
      </c>
      <c r="AL4" s="72">
        <v>10.66</v>
      </c>
      <c r="AM4" s="72" t="s">
        <v>147</v>
      </c>
      <c r="AN4" s="42" t="s">
        <v>151</v>
      </c>
      <c r="AO4" s="42">
        <v>10.66</v>
      </c>
      <c r="AP4" s="42" t="s">
        <v>147</v>
      </c>
      <c r="AQ4" s="42" t="s">
        <v>151</v>
      </c>
      <c r="AR4" s="42">
        <v>10.66</v>
      </c>
      <c r="AS4" s="42" t="s">
        <v>147</v>
      </c>
      <c r="AT4" s="42" t="s">
        <v>151</v>
      </c>
      <c r="AU4" s="42">
        <v>10.66</v>
      </c>
      <c r="AV4" s="42" t="s">
        <v>147</v>
      </c>
      <c r="AW4" s="42" t="s">
        <v>151</v>
      </c>
      <c r="AX4" s="42">
        <v>10.66</v>
      </c>
      <c r="AY4" s="42" t="s">
        <v>147</v>
      </c>
      <c r="AZ4" s="81" t="s">
        <v>151</v>
      </c>
      <c r="BA4" s="81">
        <v>10.66</v>
      </c>
      <c r="BB4" s="81" t="s">
        <v>147</v>
      </c>
    </row>
    <row r="5" spans="1:54" x14ac:dyDescent="0.25">
      <c r="A5" s="116"/>
      <c r="B5" s="116"/>
      <c r="C5" s="116"/>
      <c r="D5" s="113"/>
      <c r="E5" s="113"/>
      <c r="F5" s="113"/>
      <c r="G5" s="113"/>
      <c r="H5" s="113"/>
      <c r="I5" s="113"/>
      <c r="J5" s="116"/>
      <c r="K5" s="116"/>
      <c r="L5" s="116"/>
      <c r="M5" s="115" t="s">
        <v>152</v>
      </c>
      <c r="N5" s="115">
        <v>27.09</v>
      </c>
      <c r="O5" s="115" t="s">
        <v>150</v>
      </c>
      <c r="P5" s="115" t="s">
        <v>152</v>
      </c>
      <c r="Q5" s="115">
        <v>27.09</v>
      </c>
      <c r="R5" s="115" t="s">
        <v>150</v>
      </c>
      <c r="S5" s="115" t="s">
        <v>152</v>
      </c>
      <c r="T5" s="115">
        <v>27.09</v>
      </c>
      <c r="U5" s="115" t="s">
        <v>150</v>
      </c>
      <c r="V5" s="115" t="s">
        <v>152</v>
      </c>
      <c r="W5" s="115">
        <v>27.09</v>
      </c>
      <c r="X5" s="115" t="s">
        <v>150</v>
      </c>
      <c r="Y5" s="115" t="s">
        <v>152</v>
      </c>
      <c r="Z5" s="115">
        <v>27.09</v>
      </c>
      <c r="AA5" s="115" t="s">
        <v>150</v>
      </c>
      <c r="AB5" s="118" t="s">
        <v>152</v>
      </c>
      <c r="AC5" s="112">
        <v>27.09</v>
      </c>
      <c r="AD5" s="112" t="s">
        <v>153</v>
      </c>
      <c r="AE5" s="115" t="s">
        <v>152</v>
      </c>
      <c r="AF5" s="115">
        <v>27.09</v>
      </c>
      <c r="AG5" s="115" t="s">
        <v>153</v>
      </c>
      <c r="AH5" s="112" t="s">
        <v>152</v>
      </c>
      <c r="AI5" s="112">
        <v>27.09</v>
      </c>
      <c r="AJ5" s="112" t="s">
        <v>154</v>
      </c>
      <c r="AK5" s="115" t="s">
        <v>152</v>
      </c>
      <c r="AL5" s="115">
        <v>27.09</v>
      </c>
      <c r="AM5" s="115" t="s">
        <v>154</v>
      </c>
      <c r="AN5" s="112" t="s">
        <v>152</v>
      </c>
      <c r="AO5" s="112">
        <v>27.09</v>
      </c>
      <c r="AP5" s="112" t="s">
        <v>155</v>
      </c>
      <c r="AQ5" s="112" t="s">
        <v>152</v>
      </c>
      <c r="AR5" s="112">
        <v>27.09</v>
      </c>
      <c r="AS5" s="112" t="s">
        <v>156</v>
      </c>
      <c r="AT5" s="115" t="s">
        <v>152</v>
      </c>
      <c r="AU5" s="115">
        <v>27.09</v>
      </c>
      <c r="AV5" s="115" t="s">
        <v>156</v>
      </c>
      <c r="AW5" s="72" t="s">
        <v>113</v>
      </c>
      <c r="AX5" s="72">
        <v>2.1800000000000002</v>
      </c>
      <c r="AY5" s="72" t="s">
        <v>157</v>
      </c>
      <c r="AZ5" s="81" t="s">
        <v>113</v>
      </c>
      <c r="BA5" s="81">
        <v>2.1800000000000002</v>
      </c>
      <c r="BB5" s="81" t="s">
        <v>157</v>
      </c>
    </row>
    <row r="6" spans="1:54" x14ac:dyDescent="0.25">
      <c r="A6" s="116"/>
      <c r="B6" s="116"/>
      <c r="C6" s="116"/>
      <c r="D6" s="114"/>
      <c r="E6" s="114"/>
      <c r="F6" s="114"/>
      <c r="G6" s="114"/>
      <c r="H6" s="114"/>
      <c r="I6" s="114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9"/>
      <c r="AC6" s="114"/>
      <c r="AD6" s="114"/>
      <c r="AE6" s="117"/>
      <c r="AF6" s="117"/>
      <c r="AG6" s="117"/>
      <c r="AH6" s="114"/>
      <c r="AI6" s="114"/>
      <c r="AJ6" s="114"/>
      <c r="AK6" s="117"/>
      <c r="AL6" s="117"/>
      <c r="AM6" s="117"/>
      <c r="AN6" s="114"/>
      <c r="AO6" s="114"/>
      <c r="AP6" s="114"/>
      <c r="AQ6" s="114"/>
      <c r="AR6" s="114"/>
      <c r="AS6" s="114"/>
      <c r="AT6" s="117"/>
      <c r="AU6" s="117"/>
      <c r="AV6" s="117"/>
      <c r="AW6" s="42" t="s">
        <v>158</v>
      </c>
      <c r="AX6" s="42">
        <v>24.91</v>
      </c>
      <c r="AY6" s="42" t="s">
        <v>156</v>
      </c>
      <c r="AZ6" s="82" t="s">
        <v>158</v>
      </c>
      <c r="BA6" s="82">
        <v>24.91</v>
      </c>
      <c r="BB6" s="82" t="s">
        <v>156</v>
      </c>
    </row>
    <row r="7" spans="1:54" x14ac:dyDescent="0.25">
      <c r="A7" s="116"/>
      <c r="B7" s="116"/>
      <c r="C7" s="116"/>
      <c r="D7" s="112" t="s">
        <v>159</v>
      </c>
      <c r="E7" s="112">
        <v>37.85</v>
      </c>
      <c r="F7" s="112" t="s">
        <v>160</v>
      </c>
      <c r="G7" s="115" t="s">
        <v>159</v>
      </c>
      <c r="H7" s="115">
        <v>37.85</v>
      </c>
      <c r="I7" s="115" t="s">
        <v>160</v>
      </c>
      <c r="J7" s="112" t="s">
        <v>161</v>
      </c>
      <c r="K7" s="112">
        <v>12.24</v>
      </c>
      <c r="L7" s="112" t="s">
        <v>162</v>
      </c>
      <c r="M7" s="115" t="s">
        <v>161</v>
      </c>
      <c r="N7" s="115">
        <v>12.24</v>
      </c>
      <c r="O7" s="115" t="s">
        <v>162</v>
      </c>
      <c r="P7" s="115" t="s">
        <v>161</v>
      </c>
      <c r="Q7" s="115">
        <v>12.24</v>
      </c>
      <c r="R7" s="115" t="s">
        <v>162</v>
      </c>
      <c r="S7" s="115" t="s">
        <v>161</v>
      </c>
      <c r="T7" s="115">
        <v>12.24</v>
      </c>
      <c r="U7" s="115" t="s">
        <v>162</v>
      </c>
      <c r="V7" s="112" t="s">
        <v>161</v>
      </c>
      <c r="W7" s="112">
        <v>12.24</v>
      </c>
      <c r="X7" s="112" t="s">
        <v>163</v>
      </c>
      <c r="Y7" s="115" t="s">
        <v>161</v>
      </c>
      <c r="Z7" s="115">
        <v>12.24</v>
      </c>
      <c r="AA7" s="115" t="s">
        <v>163</v>
      </c>
      <c r="AB7" s="120" t="s">
        <v>161</v>
      </c>
      <c r="AC7" s="115">
        <v>12.24</v>
      </c>
      <c r="AD7" s="115" t="s">
        <v>163</v>
      </c>
      <c r="AE7" s="115" t="s">
        <v>161</v>
      </c>
      <c r="AF7" s="115">
        <v>12.24</v>
      </c>
      <c r="AG7" s="115" t="s">
        <v>163</v>
      </c>
      <c r="AH7" s="72" t="s">
        <v>164</v>
      </c>
      <c r="AI7" s="72">
        <v>8.99</v>
      </c>
      <c r="AJ7" s="72" t="s">
        <v>165</v>
      </c>
      <c r="AK7" s="42" t="s">
        <v>164</v>
      </c>
      <c r="AL7" s="42">
        <v>8.99</v>
      </c>
      <c r="AM7" s="42" t="s">
        <v>165</v>
      </c>
      <c r="AN7" s="42" t="s">
        <v>164</v>
      </c>
      <c r="AO7" s="42">
        <v>8.99</v>
      </c>
      <c r="AP7" s="42" t="s">
        <v>165</v>
      </c>
      <c r="AQ7" s="42" t="s">
        <v>164</v>
      </c>
      <c r="AR7" s="42">
        <v>8.99</v>
      </c>
      <c r="AS7" s="42" t="s">
        <v>165</v>
      </c>
      <c r="AT7" s="42" t="s">
        <v>164</v>
      </c>
      <c r="AU7" s="42">
        <v>8.99</v>
      </c>
      <c r="AV7" s="42" t="s">
        <v>165</v>
      </c>
      <c r="AW7" s="42" t="s">
        <v>164</v>
      </c>
      <c r="AX7" s="42">
        <v>8.99</v>
      </c>
      <c r="AY7" s="42" t="s">
        <v>165</v>
      </c>
      <c r="AZ7" s="87" t="s">
        <v>164</v>
      </c>
      <c r="BA7" s="87">
        <v>8.99</v>
      </c>
      <c r="BB7" s="87" t="s">
        <v>165</v>
      </c>
    </row>
    <row r="8" spans="1:54" x14ac:dyDescent="0.25">
      <c r="A8" s="116"/>
      <c r="B8" s="116"/>
      <c r="C8" s="116"/>
      <c r="D8" s="113"/>
      <c r="E8" s="113"/>
      <c r="F8" s="113"/>
      <c r="G8" s="116"/>
      <c r="H8" s="116"/>
      <c r="I8" s="116"/>
      <c r="J8" s="117"/>
      <c r="K8" s="114"/>
      <c r="L8" s="114"/>
      <c r="M8" s="117"/>
      <c r="N8" s="117"/>
      <c r="O8" s="117"/>
      <c r="P8" s="117"/>
      <c r="Q8" s="117"/>
      <c r="R8" s="117"/>
      <c r="S8" s="117"/>
      <c r="T8" s="117"/>
      <c r="U8" s="117"/>
      <c r="V8" s="114"/>
      <c r="W8" s="114"/>
      <c r="X8" s="114"/>
      <c r="Y8" s="117"/>
      <c r="Z8" s="117"/>
      <c r="AA8" s="117"/>
      <c r="AB8" s="121"/>
      <c r="AC8" s="117"/>
      <c r="AD8" s="117"/>
      <c r="AE8" s="117"/>
      <c r="AF8" s="117"/>
      <c r="AG8" s="117"/>
      <c r="AH8" s="72" t="s">
        <v>166</v>
      </c>
      <c r="AI8" s="72">
        <v>3.25</v>
      </c>
      <c r="AJ8" s="72" t="s">
        <v>167</v>
      </c>
      <c r="AK8" s="42" t="s">
        <v>166</v>
      </c>
      <c r="AL8" s="42">
        <v>3.25</v>
      </c>
      <c r="AM8" s="42" t="s">
        <v>167</v>
      </c>
      <c r="AN8" s="42" t="s">
        <v>166</v>
      </c>
      <c r="AO8" s="42">
        <v>3.25</v>
      </c>
      <c r="AP8" s="42" t="s">
        <v>167</v>
      </c>
      <c r="AQ8" s="42" t="s">
        <v>166</v>
      </c>
      <c r="AR8" s="42">
        <v>3.25</v>
      </c>
      <c r="AS8" s="42" t="s">
        <v>167</v>
      </c>
      <c r="AT8" s="42" t="s">
        <v>166</v>
      </c>
      <c r="AU8" s="42">
        <v>3.25</v>
      </c>
      <c r="AV8" s="42" t="s">
        <v>167</v>
      </c>
      <c r="AW8" s="42" t="s">
        <v>166</v>
      </c>
      <c r="AX8" s="42">
        <v>3.25</v>
      </c>
      <c r="AY8" s="42" t="s">
        <v>167</v>
      </c>
      <c r="AZ8" s="87" t="s">
        <v>166</v>
      </c>
      <c r="BA8" s="87">
        <v>3.25</v>
      </c>
      <c r="BB8" s="87" t="s">
        <v>167</v>
      </c>
    </row>
    <row r="9" spans="1:54" ht="30" x14ac:dyDescent="0.25">
      <c r="A9" s="116"/>
      <c r="B9" s="116"/>
      <c r="C9" s="116"/>
      <c r="D9" s="113"/>
      <c r="E9" s="113"/>
      <c r="F9" s="113"/>
      <c r="G9" s="116"/>
      <c r="H9" s="116"/>
      <c r="I9" s="116"/>
      <c r="J9" s="72" t="s">
        <v>168</v>
      </c>
      <c r="K9" s="75">
        <v>7.02</v>
      </c>
      <c r="L9" s="75" t="s">
        <v>169</v>
      </c>
      <c r="M9" s="42" t="s">
        <v>168</v>
      </c>
      <c r="N9" s="58">
        <v>7.02</v>
      </c>
      <c r="O9" s="58" t="s">
        <v>169</v>
      </c>
      <c r="P9" s="72" t="s">
        <v>168</v>
      </c>
      <c r="Q9" s="75">
        <v>7.02</v>
      </c>
      <c r="R9" s="75" t="s">
        <v>169</v>
      </c>
      <c r="S9" s="72" t="s">
        <v>168</v>
      </c>
      <c r="T9" s="75">
        <v>7.02</v>
      </c>
      <c r="U9" s="75" t="s">
        <v>169</v>
      </c>
      <c r="V9" s="42" t="s">
        <v>168</v>
      </c>
      <c r="W9" s="58">
        <v>7.02</v>
      </c>
      <c r="X9" s="58" t="s">
        <v>169</v>
      </c>
      <c r="Y9" s="42" t="s">
        <v>168</v>
      </c>
      <c r="Z9" s="58">
        <v>7.02</v>
      </c>
      <c r="AA9" s="58" t="s">
        <v>169</v>
      </c>
      <c r="AB9" s="76" t="s">
        <v>168</v>
      </c>
      <c r="AC9" s="72">
        <v>7.02</v>
      </c>
      <c r="AD9" s="75" t="s">
        <v>169</v>
      </c>
      <c r="AE9" s="72" t="s">
        <v>168</v>
      </c>
      <c r="AF9" s="72">
        <v>7.02</v>
      </c>
      <c r="AG9" s="75" t="s">
        <v>169</v>
      </c>
      <c r="AH9" s="72" t="s">
        <v>168</v>
      </c>
      <c r="AI9" s="72">
        <v>7.02</v>
      </c>
      <c r="AJ9" s="75" t="s">
        <v>169</v>
      </c>
      <c r="AK9" s="42" t="s">
        <v>168</v>
      </c>
      <c r="AL9" s="42">
        <v>7.02</v>
      </c>
      <c r="AM9" s="58" t="s">
        <v>169</v>
      </c>
      <c r="AN9" s="42" t="s">
        <v>168</v>
      </c>
      <c r="AO9" s="42">
        <v>7.02</v>
      </c>
      <c r="AP9" s="58" t="s">
        <v>169</v>
      </c>
      <c r="AQ9" s="42" t="s">
        <v>168</v>
      </c>
      <c r="AR9" s="42">
        <v>7.02</v>
      </c>
      <c r="AS9" s="58" t="s">
        <v>169</v>
      </c>
      <c r="AT9" s="72" t="s">
        <v>168</v>
      </c>
      <c r="AU9" s="72">
        <v>7.02</v>
      </c>
      <c r="AV9" s="75" t="s">
        <v>169</v>
      </c>
      <c r="AW9" s="72" t="s">
        <v>168</v>
      </c>
      <c r="AX9" s="72">
        <v>7.02</v>
      </c>
      <c r="AY9" s="77" t="s">
        <v>170</v>
      </c>
      <c r="AZ9" s="87" t="s">
        <v>168</v>
      </c>
      <c r="BA9" s="87">
        <v>7.02</v>
      </c>
      <c r="BB9" s="88" t="s">
        <v>170</v>
      </c>
    </row>
    <row r="10" spans="1:54" x14ac:dyDescent="0.25">
      <c r="A10" s="116"/>
      <c r="B10" s="116"/>
      <c r="C10" s="116"/>
      <c r="D10" s="113"/>
      <c r="E10" s="113"/>
      <c r="F10" s="113"/>
      <c r="G10" s="116"/>
      <c r="H10" s="116"/>
      <c r="I10" s="116"/>
      <c r="J10" s="112" t="s">
        <v>171</v>
      </c>
      <c r="K10" s="112">
        <v>9.1</v>
      </c>
      <c r="L10" s="112" t="s">
        <v>145</v>
      </c>
      <c r="M10" s="112" t="s">
        <v>171</v>
      </c>
      <c r="N10" s="112">
        <v>9.1</v>
      </c>
      <c r="O10" s="112" t="s">
        <v>150</v>
      </c>
      <c r="P10" s="115" t="s">
        <v>171</v>
      </c>
      <c r="Q10" s="115">
        <v>9.1</v>
      </c>
      <c r="R10" s="115" t="s">
        <v>150</v>
      </c>
      <c r="S10" s="115" t="s">
        <v>171</v>
      </c>
      <c r="T10" s="115">
        <v>9.1</v>
      </c>
      <c r="U10" s="115" t="s">
        <v>150</v>
      </c>
      <c r="V10" s="115" t="s">
        <v>171</v>
      </c>
      <c r="W10" s="115">
        <v>9.1</v>
      </c>
      <c r="X10" s="115" t="s">
        <v>150</v>
      </c>
      <c r="Y10" s="115" t="s">
        <v>171</v>
      </c>
      <c r="Z10" s="115">
        <v>9.1</v>
      </c>
      <c r="AA10" s="115" t="s">
        <v>150</v>
      </c>
      <c r="AB10" s="118" t="s">
        <v>171</v>
      </c>
      <c r="AC10" s="112">
        <v>9.1</v>
      </c>
      <c r="AD10" s="112" t="s">
        <v>172</v>
      </c>
      <c r="AE10" s="112" t="s">
        <v>171</v>
      </c>
      <c r="AF10" s="112">
        <v>9.1</v>
      </c>
      <c r="AG10" s="112" t="s">
        <v>173</v>
      </c>
      <c r="AH10" s="112" t="s">
        <v>171</v>
      </c>
      <c r="AI10" s="112">
        <v>9.1</v>
      </c>
      <c r="AJ10" s="112" t="s">
        <v>174</v>
      </c>
      <c r="AK10" s="115" t="s">
        <v>171</v>
      </c>
      <c r="AL10" s="115">
        <v>9.1</v>
      </c>
      <c r="AM10" s="115" t="s">
        <v>174</v>
      </c>
      <c r="AN10" s="115" t="s">
        <v>171</v>
      </c>
      <c r="AO10" s="115">
        <v>9.1</v>
      </c>
      <c r="AP10" s="115" t="s">
        <v>174</v>
      </c>
      <c r="AQ10" s="115" t="s">
        <v>171</v>
      </c>
      <c r="AR10" s="115">
        <v>9.1</v>
      </c>
      <c r="AS10" s="115" t="s">
        <v>174</v>
      </c>
      <c r="AT10" s="115" t="s">
        <v>171</v>
      </c>
      <c r="AU10" s="115">
        <v>9.1</v>
      </c>
      <c r="AV10" s="115" t="s">
        <v>174</v>
      </c>
      <c r="AW10" s="72" t="s">
        <v>117</v>
      </c>
      <c r="AX10" s="72">
        <v>2.27</v>
      </c>
      <c r="AY10" s="72" t="s">
        <v>156</v>
      </c>
      <c r="AZ10" s="82" t="s">
        <v>117</v>
      </c>
      <c r="BA10" s="82">
        <v>2.27</v>
      </c>
      <c r="BB10" s="82" t="s">
        <v>156</v>
      </c>
    </row>
    <row r="11" spans="1:54" x14ac:dyDescent="0.25">
      <c r="A11" s="116"/>
      <c r="B11" s="116"/>
      <c r="C11" s="116"/>
      <c r="D11" s="113"/>
      <c r="E11" s="113"/>
      <c r="F11" s="113"/>
      <c r="G11" s="116"/>
      <c r="H11" s="116"/>
      <c r="I11" s="116"/>
      <c r="J11" s="114"/>
      <c r="K11" s="114"/>
      <c r="L11" s="114"/>
      <c r="M11" s="114"/>
      <c r="N11" s="114"/>
      <c r="O11" s="114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9"/>
      <c r="AC11" s="114"/>
      <c r="AD11" s="114"/>
      <c r="AE11" s="114"/>
      <c r="AF11" s="114"/>
      <c r="AG11" s="114"/>
      <c r="AH11" s="114"/>
      <c r="AI11" s="114"/>
      <c r="AJ11" s="114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72" t="s">
        <v>118</v>
      </c>
      <c r="AX11" s="72">
        <v>6.83</v>
      </c>
      <c r="AY11" s="72" t="s">
        <v>167</v>
      </c>
      <c r="AZ11" s="87" t="s">
        <v>118</v>
      </c>
      <c r="BA11" s="87">
        <v>6.83</v>
      </c>
      <c r="BB11" s="87" t="s">
        <v>167</v>
      </c>
    </row>
    <row r="12" spans="1:54" x14ac:dyDescent="0.25">
      <c r="A12" s="116"/>
      <c r="B12" s="116"/>
      <c r="C12" s="116"/>
      <c r="D12" s="114"/>
      <c r="E12" s="114"/>
      <c r="F12" s="114"/>
      <c r="G12" s="117"/>
      <c r="H12" s="117"/>
      <c r="I12" s="117"/>
      <c r="J12" s="72" t="s">
        <v>175</v>
      </c>
      <c r="K12" s="75">
        <v>9.49</v>
      </c>
      <c r="L12" s="75" t="s">
        <v>149</v>
      </c>
      <c r="M12" s="42" t="s">
        <v>175</v>
      </c>
      <c r="N12" s="58">
        <v>9.49</v>
      </c>
      <c r="O12" s="58" t="s">
        <v>149</v>
      </c>
      <c r="P12" s="42" t="s">
        <v>175</v>
      </c>
      <c r="Q12" s="58">
        <v>9.49</v>
      </c>
      <c r="R12" s="58" t="s">
        <v>149</v>
      </c>
      <c r="S12" s="72" t="s">
        <v>175</v>
      </c>
      <c r="T12" s="75">
        <v>9.49</v>
      </c>
      <c r="U12" s="75" t="s">
        <v>176</v>
      </c>
      <c r="V12" s="42" t="s">
        <v>175</v>
      </c>
      <c r="W12" s="58">
        <v>9.49</v>
      </c>
      <c r="X12" s="58" t="s">
        <v>176</v>
      </c>
      <c r="Y12" s="42" t="s">
        <v>175</v>
      </c>
      <c r="Z12" s="58">
        <v>9.49</v>
      </c>
      <c r="AA12" s="58" t="s">
        <v>176</v>
      </c>
      <c r="AB12" s="76" t="s">
        <v>175</v>
      </c>
      <c r="AC12" s="72">
        <v>9.49</v>
      </c>
      <c r="AD12" s="72" t="s">
        <v>177</v>
      </c>
      <c r="AE12" s="42" t="s">
        <v>175</v>
      </c>
      <c r="AF12" s="42">
        <v>9.49</v>
      </c>
      <c r="AG12" s="42" t="s">
        <v>177</v>
      </c>
      <c r="AH12" s="72" t="s">
        <v>175</v>
      </c>
      <c r="AI12" s="72">
        <v>9.49</v>
      </c>
      <c r="AJ12" s="72" t="s">
        <v>178</v>
      </c>
      <c r="AK12" s="42" t="s">
        <v>175</v>
      </c>
      <c r="AL12" s="42">
        <v>9.49</v>
      </c>
      <c r="AM12" s="42" t="s">
        <v>178</v>
      </c>
      <c r="AN12" s="42" t="s">
        <v>175</v>
      </c>
      <c r="AO12" s="42">
        <v>9.49</v>
      </c>
      <c r="AP12" s="42" t="s">
        <v>178</v>
      </c>
      <c r="AQ12" s="72" t="s">
        <v>175</v>
      </c>
      <c r="AR12" s="72">
        <v>9.49</v>
      </c>
      <c r="AS12" s="72" t="s">
        <v>179</v>
      </c>
      <c r="AT12" s="42" t="s">
        <v>175</v>
      </c>
      <c r="AU12" s="42">
        <v>9.49</v>
      </c>
      <c r="AV12" s="42" t="s">
        <v>179</v>
      </c>
      <c r="AW12" s="42" t="s">
        <v>175</v>
      </c>
      <c r="AX12" s="42">
        <v>9.49</v>
      </c>
      <c r="AY12" s="42" t="s">
        <v>179</v>
      </c>
      <c r="AZ12" s="82" t="s">
        <v>175</v>
      </c>
      <c r="BA12" s="82">
        <v>9.49</v>
      </c>
      <c r="BB12" s="82" t="s">
        <v>179</v>
      </c>
    </row>
    <row r="13" spans="1:54" x14ac:dyDescent="0.25">
      <c r="A13" s="116"/>
      <c r="B13" s="116"/>
      <c r="C13" s="116"/>
      <c r="D13" s="112" t="s">
        <v>180</v>
      </c>
      <c r="E13" s="112">
        <v>47.19</v>
      </c>
      <c r="F13" s="112" t="s">
        <v>162</v>
      </c>
      <c r="G13" s="115" t="s">
        <v>180</v>
      </c>
      <c r="H13" s="115">
        <v>47.19</v>
      </c>
      <c r="I13" s="115" t="s">
        <v>162</v>
      </c>
      <c r="J13" s="115" t="s">
        <v>180</v>
      </c>
      <c r="K13" s="115">
        <v>47.19</v>
      </c>
      <c r="L13" s="115" t="s">
        <v>162</v>
      </c>
      <c r="M13" s="115" t="s">
        <v>180</v>
      </c>
      <c r="N13" s="115">
        <v>47.19</v>
      </c>
      <c r="O13" s="115" t="s">
        <v>162</v>
      </c>
      <c r="P13" s="115" t="s">
        <v>180</v>
      </c>
      <c r="Q13" s="115">
        <v>47.19</v>
      </c>
      <c r="R13" s="115" t="s">
        <v>162</v>
      </c>
      <c r="S13" s="115" t="s">
        <v>180</v>
      </c>
      <c r="T13" s="115">
        <v>47.19</v>
      </c>
      <c r="U13" s="115" t="s">
        <v>162</v>
      </c>
      <c r="V13" s="72" t="s">
        <v>181</v>
      </c>
      <c r="W13" s="72">
        <v>8.4700000000000006</v>
      </c>
      <c r="X13" s="72" t="s">
        <v>163</v>
      </c>
      <c r="Y13" s="42" t="s">
        <v>181</v>
      </c>
      <c r="Z13" s="42">
        <v>8.4700000000000006</v>
      </c>
      <c r="AA13" s="42" t="s">
        <v>163</v>
      </c>
      <c r="AB13" s="78" t="s">
        <v>181</v>
      </c>
      <c r="AC13" s="42">
        <v>8.4700000000000006</v>
      </c>
      <c r="AD13" s="42" t="s">
        <v>163</v>
      </c>
      <c r="AE13" s="42" t="s">
        <v>181</v>
      </c>
      <c r="AF13" s="42">
        <v>8.4700000000000006</v>
      </c>
      <c r="AG13" s="42" t="s">
        <v>163</v>
      </c>
      <c r="AH13" s="72" t="s">
        <v>181</v>
      </c>
      <c r="AI13" s="72">
        <v>8.4700000000000006</v>
      </c>
      <c r="AJ13" s="72" t="s">
        <v>167</v>
      </c>
      <c r="AK13" s="42" t="s">
        <v>181</v>
      </c>
      <c r="AL13" s="42">
        <v>8.4700000000000006</v>
      </c>
      <c r="AM13" s="42" t="s">
        <v>167</v>
      </c>
      <c r="AN13" s="42" t="s">
        <v>181</v>
      </c>
      <c r="AO13" s="42">
        <v>8.4700000000000006</v>
      </c>
      <c r="AP13" s="42" t="s">
        <v>167</v>
      </c>
      <c r="AQ13" s="42" t="s">
        <v>181</v>
      </c>
      <c r="AR13" s="42">
        <v>8.4700000000000006</v>
      </c>
      <c r="AS13" s="42" t="s">
        <v>167</v>
      </c>
      <c r="AT13" s="42" t="s">
        <v>181</v>
      </c>
      <c r="AU13" s="42">
        <v>8.4700000000000006</v>
      </c>
      <c r="AV13" s="42" t="s">
        <v>167</v>
      </c>
      <c r="AW13" s="42" t="s">
        <v>181</v>
      </c>
      <c r="AX13" s="42">
        <v>8.4700000000000006</v>
      </c>
      <c r="AY13" s="42" t="s">
        <v>167</v>
      </c>
      <c r="AZ13" s="87" t="s">
        <v>181</v>
      </c>
      <c r="BA13" s="87">
        <v>8.4700000000000006</v>
      </c>
      <c r="BB13" s="87" t="s">
        <v>167</v>
      </c>
    </row>
    <row r="14" spans="1:54" x14ac:dyDescent="0.25">
      <c r="A14" s="116"/>
      <c r="B14" s="116"/>
      <c r="C14" s="116"/>
      <c r="D14" s="113"/>
      <c r="E14" s="113"/>
      <c r="F14" s="113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2" t="s">
        <v>182</v>
      </c>
      <c r="W14" s="112">
        <v>20.72</v>
      </c>
      <c r="X14" s="112" t="s">
        <v>183</v>
      </c>
      <c r="Y14" s="115" t="s">
        <v>182</v>
      </c>
      <c r="Z14" s="115">
        <v>20.72</v>
      </c>
      <c r="AA14" s="115" t="s">
        <v>183</v>
      </c>
      <c r="AB14" s="115" t="s">
        <v>182</v>
      </c>
      <c r="AC14" s="115">
        <v>20.72</v>
      </c>
      <c r="AD14" s="115" t="s">
        <v>183</v>
      </c>
      <c r="AE14" s="115" t="s">
        <v>182</v>
      </c>
      <c r="AF14" s="115">
        <v>20.72</v>
      </c>
      <c r="AG14" s="115" t="s">
        <v>183</v>
      </c>
      <c r="AH14" s="112" t="s">
        <v>184</v>
      </c>
      <c r="AI14" s="112">
        <v>6.98</v>
      </c>
      <c r="AJ14" s="112" t="s">
        <v>165</v>
      </c>
      <c r="AK14" s="115" t="s">
        <v>184</v>
      </c>
      <c r="AL14" s="115">
        <v>6.98</v>
      </c>
      <c r="AM14" s="115" t="s">
        <v>165</v>
      </c>
      <c r="AN14" s="115" t="s">
        <v>184</v>
      </c>
      <c r="AO14" s="115">
        <v>6.98</v>
      </c>
      <c r="AP14" s="115" t="s">
        <v>165</v>
      </c>
      <c r="AQ14" s="115" t="s">
        <v>184</v>
      </c>
      <c r="AR14" s="115">
        <v>6.98</v>
      </c>
      <c r="AS14" s="115" t="s">
        <v>165</v>
      </c>
      <c r="AT14" s="115" t="s">
        <v>184</v>
      </c>
      <c r="AU14" s="115">
        <v>6.98</v>
      </c>
      <c r="AV14" s="115" t="s">
        <v>165</v>
      </c>
      <c r="AW14" s="42" t="s">
        <v>185</v>
      </c>
      <c r="AX14" s="42">
        <v>2.54</v>
      </c>
      <c r="AY14" s="42" t="s">
        <v>165</v>
      </c>
      <c r="AZ14" s="87" t="s">
        <v>185</v>
      </c>
      <c r="BA14" s="87">
        <v>2.54</v>
      </c>
      <c r="BB14" s="87" t="s">
        <v>165</v>
      </c>
    </row>
    <row r="15" spans="1:54" x14ac:dyDescent="0.25">
      <c r="A15" s="116"/>
      <c r="B15" s="116"/>
      <c r="C15" s="116"/>
      <c r="D15" s="113"/>
      <c r="E15" s="113"/>
      <c r="F15" s="113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3"/>
      <c r="W15" s="113"/>
      <c r="X15" s="113"/>
      <c r="Y15" s="116"/>
      <c r="Z15" s="116"/>
      <c r="AA15" s="116"/>
      <c r="AB15" s="116"/>
      <c r="AC15" s="116"/>
      <c r="AD15" s="116"/>
      <c r="AE15" s="116"/>
      <c r="AF15" s="116"/>
      <c r="AG15" s="116"/>
      <c r="AH15" s="113"/>
      <c r="AI15" s="113"/>
      <c r="AJ15" s="113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72" t="s">
        <v>114</v>
      </c>
      <c r="AX15" s="75">
        <v>0.62</v>
      </c>
      <c r="AY15" s="72" t="s">
        <v>186</v>
      </c>
      <c r="AZ15" s="85" t="s">
        <v>114</v>
      </c>
      <c r="BA15" s="86">
        <v>0.62</v>
      </c>
      <c r="BB15" s="85" t="s">
        <v>186</v>
      </c>
    </row>
    <row r="16" spans="1:54" x14ac:dyDescent="0.25">
      <c r="A16" s="116"/>
      <c r="B16" s="116"/>
      <c r="C16" s="116"/>
      <c r="D16" s="113"/>
      <c r="E16" s="113"/>
      <c r="F16" s="113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3"/>
      <c r="W16" s="113"/>
      <c r="X16" s="113"/>
      <c r="Y16" s="116"/>
      <c r="Z16" s="116"/>
      <c r="AA16" s="116"/>
      <c r="AB16" s="116"/>
      <c r="AC16" s="116"/>
      <c r="AD16" s="116"/>
      <c r="AE16" s="116"/>
      <c r="AF16" s="116"/>
      <c r="AG16" s="116"/>
      <c r="AH16" s="114"/>
      <c r="AI16" s="114"/>
      <c r="AJ16" s="114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72" t="s">
        <v>187</v>
      </c>
      <c r="AX16" s="75">
        <v>3.82</v>
      </c>
      <c r="AY16" s="72" t="s">
        <v>174</v>
      </c>
      <c r="AZ16" s="85" t="s">
        <v>187</v>
      </c>
      <c r="BA16" s="86">
        <v>3.82</v>
      </c>
      <c r="BB16" s="85" t="s">
        <v>174</v>
      </c>
    </row>
    <row r="17" spans="1:54" x14ac:dyDescent="0.25">
      <c r="A17" s="116"/>
      <c r="B17" s="116"/>
      <c r="C17" s="116"/>
      <c r="D17" s="113"/>
      <c r="E17" s="113"/>
      <c r="F17" s="113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3"/>
      <c r="W17" s="113"/>
      <c r="X17" s="113"/>
      <c r="Y17" s="116"/>
      <c r="Z17" s="116"/>
      <c r="AA17" s="116"/>
      <c r="AB17" s="116"/>
      <c r="AC17" s="116"/>
      <c r="AD17" s="116"/>
      <c r="AE17" s="116"/>
      <c r="AF17" s="116"/>
      <c r="AG17" s="116"/>
      <c r="AH17" s="112" t="s">
        <v>188</v>
      </c>
      <c r="AI17" s="112">
        <v>13.74</v>
      </c>
      <c r="AJ17" s="112" t="s">
        <v>167</v>
      </c>
      <c r="AK17" s="115" t="s">
        <v>188</v>
      </c>
      <c r="AL17" s="115">
        <v>13.74</v>
      </c>
      <c r="AM17" s="115" t="s">
        <v>167</v>
      </c>
      <c r="AN17" s="115" t="s">
        <v>188</v>
      </c>
      <c r="AO17" s="115">
        <v>13.74</v>
      </c>
      <c r="AP17" s="115" t="s">
        <v>167</v>
      </c>
      <c r="AQ17" s="115" t="s">
        <v>188</v>
      </c>
      <c r="AR17" s="115">
        <v>13.74</v>
      </c>
      <c r="AS17" s="115" t="s">
        <v>167</v>
      </c>
      <c r="AT17" s="115" t="s">
        <v>188</v>
      </c>
      <c r="AU17" s="115">
        <v>13.74</v>
      </c>
      <c r="AV17" s="115" t="s">
        <v>167</v>
      </c>
      <c r="AW17" s="72" t="s">
        <v>115</v>
      </c>
      <c r="AX17" s="75">
        <v>0.09</v>
      </c>
      <c r="AY17" s="72" t="s">
        <v>189</v>
      </c>
      <c r="AZ17" s="85" t="s">
        <v>115</v>
      </c>
      <c r="BA17" s="86">
        <v>0.09</v>
      </c>
      <c r="BB17" s="85" t="s">
        <v>189</v>
      </c>
    </row>
    <row r="18" spans="1:54" x14ac:dyDescent="0.25">
      <c r="A18" s="116"/>
      <c r="B18" s="116"/>
      <c r="C18" s="116"/>
      <c r="D18" s="113"/>
      <c r="E18" s="113"/>
      <c r="F18" s="113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4"/>
      <c r="W18" s="114"/>
      <c r="X18" s="114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72" t="s">
        <v>190</v>
      </c>
      <c r="AX18" s="75">
        <v>13.65</v>
      </c>
      <c r="AY18" s="72" t="s">
        <v>174</v>
      </c>
      <c r="AZ18" s="85" t="s">
        <v>190</v>
      </c>
      <c r="BA18" s="85">
        <v>13.65</v>
      </c>
      <c r="BB18" s="85" t="s">
        <v>174</v>
      </c>
    </row>
    <row r="19" spans="1:54" x14ac:dyDescent="0.25">
      <c r="A19" s="116"/>
      <c r="B19" s="116"/>
      <c r="C19" s="116"/>
      <c r="D19" s="113"/>
      <c r="E19" s="113"/>
      <c r="F19" s="113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5" t="s">
        <v>191</v>
      </c>
      <c r="W19" s="115">
        <v>18</v>
      </c>
      <c r="X19" s="115" t="s">
        <v>162</v>
      </c>
      <c r="Y19" s="115" t="s">
        <v>191</v>
      </c>
      <c r="Z19" s="115">
        <v>18</v>
      </c>
      <c r="AA19" s="115" t="s">
        <v>192</v>
      </c>
      <c r="AB19" s="115" t="s">
        <v>191</v>
      </c>
      <c r="AC19" s="115">
        <v>18</v>
      </c>
      <c r="AD19" s="115" t="s">
        <v>192</v>
      </c>
      <c r="AE19" s="115" t="s">
        <v>191</v>
      </c>
      <c r="AF19" s="115">
        <v>18</v>
      </c>
      <c r="AG19" s="115" t="s">
        <v>192</v>
      </c>
      <c r="AH19" s="115" t="s">
        <v>191</v>
      </c>
      <c r="AI19" s="115">
        <v>18</v>
      </c>
      <c r="AJ19" s="115" t="s">
        <v>192</v>
      </c>
      <c r="AK19" s="115" t="s">
        <v>191</v>
      </c>
      <c r="AL19" s="115">
        <v>18</v>
      </c>
      <c r="AM19" s="115" t="s">
        <v>192</v>
      </c>
      <c r="AN19" s="115" t="s">
        <v>191</v>
      </c>
      <c r="AO19" s="115">
        <v>18</v>
      </c>
      <c r="AP19" s="115" t="s">
        <v>192</v>
      </c>
      <c r="AQ19" s="115" t="s">
        <v>191</v>
      </c>
      <c r="AR19" s="115">
        <v>18</v>
      </c>
      <c r="AS19" s="115" t="s">
        <v>192</v>
      </c>
      <c r="AT19" s="115" t="s">
        <v>191</v>
      </c>
      <c r="AU19" s="115">
        <v>18</v>
      </c>
      <c r="AV19" s="115" t="s">
        <v>192</v>
      </c>
      <c r="AW19" s="115" t="s">
        <v>191</v>
      </c>
      <c r="AX19" s="115">
        <v>18</v>
      </c>
      <c r="AY19" s="115" t="s">
        <v>192</v>
      </c>
      <c r="AZ19" s="83" t="s">
        <v>193</v>
      </c>
      <c r="BA19" s="83">
        <v>4.37</v>
      </c>
      <c r="BB19" s="84" t="s">
        <v>194</v>
      </c>
    </row>
    <row r="20" spans="1:54" x14ac:dyDescent="0.25">
      <c r="A20" s="116"/>
      <c r="B20" s="116"/>
      <c r="C20" s="116"/>
      <c r="D20" s="113"/>
      <c r="E20" s="113"/>
      <c r="F20" s="113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85" t="s">
        <v>195</v>
      </c>
      <c r="BA20" s="86">
        <v>3.04</v>
      </c>
      <c r="BB20" s="86" t="s">
        <v>192</v>
      </c>
    </row>
    <row r="21" spans="1:54" x14ac:dyDescent="0.25">
      <c r="A21" s="116"/>
      <c r="B21" s="116"/>
      <c r="C21" s="116"/>
      <c r="D21" s="113"/>
      <c r="E21" s="113"/>
      <c r="F21" s="113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83" t="s">
        <v>196</v>
      </c>
      <c r="BA21" s="84">
        <v>2.99</v>
      </c>
      <c r="BB21" s="84" t="s">
        <v>197</v>
      </c>
    </row>
    <row r="22" spans="1:54" x14ac:dyDescent="0.25">
      <c r="A22" s="116"/>
      <c r="B22" s="116"/>
      <c r="C22" s="116"/>
      <c r="D22" s="113"/>
      <c r="E22" s="113"/>
      <c r="F22" s="113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85" t="s">
        <v>198</v>
      </c>
      <c r="BA22" s="86">
        <v>5.01</v>
      </c>
      <c r="BB22" s="86" t="s">
        <v>192</v>
      </c>
    </row>
    <row r="23" spans="1:54" x14ac:dyDescent="0.25">
      <c r="A23" s="117"/>
      <c r="B23" s="117"/>
      <c r="C23" s="117"/>
      <c r="D23" s="114"/>
      <c r="E23" s="114"/>
      <c r="F23" s="114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85" t="s">
        <v>199</v>
      </c>
      <c r="BA23" s="85">
        <v>2.59</v>
      </c>
      <c r="BB23" s="86" t="s">
        <v>192</v>
      </c>
    </row>
    <row r="24" spans="1:54" x14ac:dyDescent="0.25">
      <c r="A24" s="115" t="s">
        <v>200</v>
      </c>
      <c r="B24" s="115">
        <f>E24+E32+E36</f>
        <v>22.16</v>
      </c>
      <c r="C24" s="115" t="s">
        <v>143</v>
      </c>
      <c r="D24" s="112" t="s">
        <v>201</v>
      </c>
      <c r="E24" s="112">
        <v>9.34</v>
      </c>
      <c r="F24" s="112" t="s">
        <v>160</v>
      </c>
      <c r="G24" s="115" t="s">
        <v>201</v>
      </c>
      <c r="H24" s="115">
        <v>9.34</v>
      </c>
      <c r="I24" s="115" t="s">
        <v>160</v>
      </c>
      <c r="J24" s="112" t="s">
        <v>202</v>
      </c>
      <c r="K24" s="112">
        <v>3.7</v>
      </c>
      <c r="L24" s="112" t="s">
        <v>145</v>
      </c>
      <c r="M24" s="112" t="s">
        <v>202</v>
      </c>
      <c r="N24" s="112">
        <v>3.7</v>
      </c>
      <c r="O24" s="112" t="s">
        <v>150</v>
      </c>
      <c r="P24" s="115" t="s">
        <v>202</v>
      </c>
      <c r="Q24" s="115">
        <v>3.7</v>
      </c>
      <c r="R24" s="115" t="s">
        <v>150</v>
      </c>
      <c r="S24" s="115" t="s">
        <v>202</v>
      </c>
      <c r="T24" s="115">
        <v>3.7</v>
      </c>
      <c r="U24" s="115" t="s">
        <v>150</v>
      </c>
      <c r="V24" s="115" t="s">
        <v>202</v>
      </c>
      <c r="W24" s="115">
        <v>3.7</v>
      </c>
      <c r="X24" s="115" t="s">
        <v>150</v>
      </c>
      <c r="Y24" s="115" t="s">
        <v>202</v>
      </c>
      <c r="Z24" s="115">
        <v>3.7</v>
      </c>
      <c r="AA24" s="115" t="s">
        <v>150</v>
      </c>
      <c r="AB24" s="118" t="s">
        <v>202</v>
      </c>
      <c r="AC24" s="112">
        <v>3.7</v>
      </c>
      <c r="AD24" s="112" t="s">
        <v>203</v>
      </c>
      <c r="AE24" s="112" t="s">
        <v>202</v>
      </c>
      <c r="AF24" s="112">
        <v>3.7</v>
      </c>
      <c r="AG24" s="112" t="s">
        <v>173</v>
      </c>
      <c r="AH24" s="112" t="s">
        <v>202</v>
      </c>
      <c r="AI24" s="112">
        <v>3.7</v>
      </c>
      <c r="AJ24" s="112" t="s">
        <v>174</v>
      </c>
      <c r="AK24" s="115" t="s">
        <v>202</v>
      </c>
      <c r="AL24" s="115">
        <v>3.7</v>
      </c>
      <c r="AM24" s="115" t="s">
        <v>174</v>
      </c>
      <c r="AN24" s="115" t="s">
        <v>202</v>
      </c>
      <c r="AO24" s="115">
        <v>3.7</v>
      </c>
      <c r="AP24" s="115" t="s">
        <v>174</v>
      </c>
      <c r="AQ24" s="115" t="s">
        <v>202</v>
      </c>
      <c r="AR24" s="115">
        <v>3.7</v>
      </c>
      <c r="AS24" s="115" t="s">
        <v>174</v>
      </c>
      <c r="AT24" s="115" t="s">
        <v>202</v>
      </c>
      <c r="AU24" s="115">
        <v>3.7</v>
      </c>
      <c r="AV24" s="115" t="s">
        <v>174</v>
      </c>
      <c r="AW24" s="72" t="s">
        <v>116</v>
      </c>
      <c r="AX24" s="72">
        <v>0.52</v>
      </c>
      <c r="AY24" s="72" t="s">
        <v>156</v>
      </c>
      <c r="AZ24" s="82" t="s">
        <v>116</v>
      </c>
      <c r="BA24" s="82">
        <v>0.52</v>
      </c>
      <c r="BB24" s="82" t="s">
        <v>156</v>
      </c>
    </row>
    <row r="25" spans="1:54" x14ac:dyDescent="0.25">
      <c r="A25" s="116"/>
      <c r="B25" s="116"/>
      <c r="C25" s="116"/>
      <c r="D25" s="113"/>
      <c r="E25" s="113"/>
      <c r="F25" s="113"/>
      <c r="G25" s="116"/>
      <c r="H25" s="116"/>
      <c r="I25" s="116"/>
      <c r="J25" s="113"/>
      <c r="K25" s="113"/>
      <c r="L25" s="113"/>
      <c r="M25" s="113"/>
      <c r="N25" s="113"/>
      <c r="O25" s="113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22"/>
      <c r="AC25" s="113"/>
      <c r="AD25" s="113"/>
      <c r="AE25" s="113"/>
      <c r="AF25" s="113"/>
      <c r="AG25" s="113"/>
      <c r="AH25" s="113"/>
      <c r="AI25" s="113"/>
      <c r="AJ25" s="113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72" t="s">
        <v>107</v>
      </c>
      <c r="AX25" s="72">
        <v>0.08</v>
      </c>
      <c r="AY25" s="72" t="s">
        <v>204</v>
      </c>
      <c r="AZ25" s="82" t="s">
        <v>107</v>
      </c>
      <c r="BA25" s="82">
        <v>0.08</v>
      </c>
      <c r="BB25" s="82" t="s">
        <v>204</v>
      </c>
    </row>
    <row r="26" spans="1:54" x14ac:dyDescent="0.25">
      <c r="A26" s="116"/>
      <c r="B26" s="116"/>
      <c r="C26" s="116"/>
      <c r="D26" s="113"/>
      <c r="E26" s="113"/>
      <c r="F26" s="113"/>
      <c r="G26" s="116"/>
      <c r="H26" s="116"/>
      <c r="I26" s="116"/>
      <c r="J26" s="113"/>
      <c r="K26" s="113"/>
      <c r="L26" s="113"/>
      <c r="M26" s="113"/>
      <c r="N26" s="113"/>
      <c r="O26" s="113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22"/>
      <c r="AC26" s="113"/>
      <c r="AD26" s="113"/>
      <c r="AE26" s="113"/>
      <c r="AF26" s="113"/>
      <c r="AG26" s="113"/>
      <c r="AH26" s="113"/>
      <c r="AI26" s="113"/>
      <c r="AJ26" s="113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72" t="s">
        <v>108</v>
      </c>
      <c r="AX26" s="72">
        <v>0.09</v>
      </c>
      <c r="AY26" s="72" t="s">
        <v>205</v>
      </c>
      <c r="AZ26" s="82" t="s">
        <v>108</v>
      </c>
      <c r="BA26" s="82">
        <v>0.09</v>
      </c>
      <c r="BB26" s="82" t="s">
        <v>205</v>
      </c>
    </row>
    <row r="27" spans="1:54" x14ac:dyDescent="0.25">
      <c r="A27" s="116"/>
      <c r="B27" s="116"/>
      <c r="C27" s="116"/>
      <c r="D27" s="113"/>
      <c r="E27" s="113"/>
      <c r="F27" s="113"/>
      <c r="G27" s="116"/>
      <c r="H27" s="116"/>
      <c r="I27" s="116"/>
      <c r="J27" s="113"/>
      <c r="K27" s="113"/>
      <c r="L27" s="113"/>
      <c r="M27" s="113"/>
      <c r="N27" s="113"/>
      <c r="O27" s="113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22"/>
      <c r="AC27" s="113"/>
      <c r="AD27" s="113"/>
      <c r="AE27" s="113"/>
      <c r="AF27" s="113"/>
      <c r="AG27" s="113"/>
      <c r="AH27" s="113"/>
      <c r="AI27" s="113"/>
      <c r="AJ27" s="113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72" t="s">
        <v>109</v>
      </c>
      <c r="AX27" s="72">
        <v>0.16</v>
      </c>
      <c r="AY27" s="72" t="s">
        <v>206</v>
      </c>
      <c r="AZ27" s="82" t="s">
        <v>109</v>
      </c>
      <c r="BA27" s="82">
        <v>0.16</v>
      </c>
      <c r="BB27" s="82" t="s">
        <v>206</v>
      </c>
    </row>
    <row r="28" spans="1:54" x14ac:dyDescent="0.25">
      <c r="A28" s="116"/>
      <c r="B28" s="116"/>
      <c r="C28" s="116"/>
      <c r="D28" s="113"/>
      <c r="E28" s="113"/>
      <c r="F28" s="113"/>
      <c r="G28" s="116"/>
      <c r="H28" s="116"/>
      <c r="I28" s="116"/>
      <c r="J28" s="113"/>
      <c r="K28" s="113"/>
      <c r="L28" s="113"/>
      <c r="M28" s="113"/>
      <c r="N28" s="113"/>
      <c r="O28" s="113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22"/>
      <c r="AC28" s="113"/>
      <c r="AD28" s="113"/>
      <c r="AE28" s="113"/>
      <c r="AF28" s="113"/>
      <c r="AG28" s="113"/>
      <c r="AH28" s="113"/>
      <c r="AI28" s="113"/>
      <c r="AJ28" s="113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72" t="s">
        <v>110</v>
      </c>
      <c r="AX28" s="72">
        <v>0.16</v>
      </c>
      <c r="AY28" s="72" t="s">
        <v>207</v>
      </c>
      <c r="AZ28" s="82" t="s">
        <v>110</v>
      </c>
      <c r="BA28" s="82">
        <v>0.16</v>
      </c>
      <c r="BB28" s="82" t="s">
        <v>207</v>
      </c>
    </row>
    <row r="29" spans="1:54" x14ac:dyDescent="0.25">
      <c r="A29" s="116"/>
      <c r="B29" s="116"/>
      <c r="C29" s="116"/>
      <c r="D29" s="113"/>
      <c r="E29" s="113"/>
      <c r="F29" s="113"/>
      <c r="G29" s="116"/>
      <c r="H29" s="116"/>
      <c r="I29" s="116"/>
      <c r="J29" s="114"/>
      <c r="K29" s="114"/>
      <c r="L29" s="114"/>
      <c r="M29" s="114"/>
      <c r="N29" s="114"/>
      <c r="O29" s="114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9"/>
      <c r="AC29" s="114"/>
      <c r="AD29" s="114"/>
      <c r="AE29" s="114"/>
      <c r="AF29" s="114"/>
      <c r="AG29" s="114"/>
      <c r="AH29" s="114"/>
      <c r="AI29" s="114"/>
      <c r="AJ29" s="114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72" t="s">
        <v>119</v>
      </c>
      <c r="AX29" s="72">
        <v>2.69</v>
      </c>
      <c r="AY29" s="72" t="s">
        <v>167</v>
      </c>
      <c r="AZ29" s="87" t="s">
        <v>119</v>
      </c>
      <c r="BA29" s="87">
        <v>2.69</v>
      </c>
      <c r="BB29" s="87" t="s">
        <v>167</v>
      </c>
    </row>
    <row r="30" spans="1:54" x14ac:dyDescent="0.25">
      <c r="A30" s="116"/>
      <c r="B30" s="116"/>
      <c r="C30" s="116"/>
      <c r="D30" s="113"/>
      <c r="E30" s="113"/>
      <c r="F30" s="113"/>
      <c r="G30" s="116"/>
      <c r="H30" s="116"/>
      <c r="I30" s="116"/>
      <c r="J30" s="72" t="s">
        <v>208</v>
      </c>
      <c r="K30" s="72">
        <v>3.32</v>
      </c>
      <c r="L30" s="72" t="s">
        <v>149</v>
      </c>
      <c r="M30" s="42" t="s">
        <v>208</v>
      </c>
      <c r="N30" s="42">
        <v>3.32</v>
      </c>
      <c r="O30" s="42" t="s">
        <v>149</v>
      </c>
      <c r="P30" s="42" t="s">
        <v>208</v>
      </c>
      <c r="Q30" s="42">
        <v>3.32</v>
      </c>
      <c r="R30" s="42" t="s">
        <v>149</v>
      </c>
      <c r="S30" s="72" t="s">
        <v>208</v>
      </c>
      <c r="T30" s="75">
        <v>9.49</v>
      </c>
      <c r="U30" s="75" t="s">
        <v>176</v>
      </c>
      <c r="V30" s="42" t="s">
        <v>208</v>
      </c>
      <c r="W30" s="42">
        <v>3.32</v>
      </c>
      <c r="X30" s="58" t="s">
        <v>176</v>
      </c>
      <c r="Y30" s="42" t="s">
        <v>208</v>
      </c>
      <c r="Z30" s="42">
        <v>3.32</v>
      </c>
      <c r="AA30" s="58" t="s">
        <v>176</v>
      </c>
      <c r="AB30" s="76" t="s">
        <v>208</v>
      </c>
      <c r="AC30" s="72">
        <v>3.32</v>
      </c>
      <c r="AD30" s="72" t="s">
        <v>177</v>
      </c>
      <c r="AE30" s="42" t="s">
        <v>208</v>
      </c>
      <c r="AF30" s="42">
        <v>3.32</v>
      </c>
      <c r="AG30" s="42" t="s">
        <v>177</v>
      </c>
      <c r="AH30" s="72" t="s">
        <v>208</v>
      </c>
      <c r="AI30" s="72">
        <v>3.32</v>
      </c>
      <c r="AJ30" s="72" t="s">
        <v>178</v>
      </c>
      <c r="AK30" s="42" t="s">
        <v>208</v>
      </c>
      <c r="AL30" s="42">
        <v>3.32</v>
      </c>
      <c r="AM30" s="42" t="s">
        <v>178</v>
      </c>
      <c r="AN30" s="42" t="s">
        <v>208</v>
      </c>
      <c r="AO30" s="42">
        <v>3.32</v>
      </c>
      <c r="AP30" s="42" t="s">
        <v>178</v>
      </c>
      <c r="AQ30" s="72" t="s">
        <v>208</v>
      </c>
      <c r="AR30" s="72">
        <v>3.32</v>
      </c>
      <c r="AS30" s="72" t="s">
        <v>179</v>
      </c>
      <c r="AT30" s="42" t="s">
        <v>208</v>
      </c>
      <c r="AU30" s="42">
        <v>3.32</v>
      </c>
      <c r="AV30" s="42" t="s">
        <v>179</v>
      </c>
      <c r="AW30" s="42" t="s">
        <v>208</v>
      </c>
      <c r="AX30" s="42">
        <v>3.32</v>
      </c>
      <c r="AY30" s="42" t="s">
        <v>179</v>
      </c>
      <c r="AZ30" s="82" t="s">
        <v>208</v>
      </c>
      <c r="BA30" s="82">
        <v>3.32</v>
      </c>
      <c r="BB30" s="82" t="s">
        <v>179</v>
      </c>
    </row>
    <row r="31" spans="1:54" ht="30" x14ac:dyDescent="0.25">
      <c r="A31" s="116"/>
      <c r="B31" s="116"/>
      <c r="C31" s="116"/>
      <c r="D31" s="114"/>
      <c r="E31" s="114"/>
      <c r="F31" s="114"/>
      <c r="G31" s="117"/>
      <c r="H31" s="117"/>
      <c r="I31" s="117"/>
      <c r="J31" s="72" t="s">
        <v>209</v>
      </c>
      <c r="K31" s="72">
        <v>2.3199999999999998</v>
      </c>
      <c r="L31" s="75" t="s">
        <v>169</v>
      </c>
      <c r="M31" s="42" t="s">
        <v>209</v>
      </c>
      <c r="N31" s="42">
        <v>2.3199999999999998</v>
      </c>
      <c r="O31" s="58" t="s">
        <v>169</v>
      </c>
      <c r="P31" s="72" t="s">
        <v>209</v>
      </c>
      <c r="Q31" s="72">
        <v>2.3199999999999998</v>
      </c>
      <c r="R31" s="75" t="s">
        <v>169</v>
      </c>
      <c r="S31" s="72" t="s">
        <v>209</v>
      </c>
      <c r="T31" s="72">
        <v>2.3199999999999998</v>
      </c>
      <c r="U31" s="75" t="s">
        <v>169</v>
      </c>
      <c r="V31" s="42" t="s">
        <v>209</v>
      </c>
      <c r="W31" s="42">
        <v>2.3199999999999998</v>
      </c>
      <c r="X31" s="58" t="s">
        <v>169</v>
      </c>
      <c r="Y31" s="42" t="s">
        <v>209</v>
      </c>
      <c r="Z31" s="42">
        <v>2.3199999999999998</v>
      </c>
      <c r="AA31" s="58" t="s">
        <v>169</v>
      </c>
      <c r="AB31" s="76" t="s">
        <v>209</v>
      </c>
      <c r="AC31" s="72">
        <v>2.3199999999999998</v>
      </c>
      <c r="AD31" s="75" t="s">
        <v>169</v>
      </c>
      <c r="AE31" s="72" t="s">
        <v>209</v>
      </c>
      <c r="AF31" s="72">
        <v>2.3199999999999998</v>
      </c>
      <c r="AG31" s="75" t="s">
        <v>169</v>
      </c>
      <c r="AH31" s="72" t="s">
        <v>209</v>
      </c>
      <c r="AI31" s="72">
        <v>2.3199999999999998</v>
      </c>
      <c r="AJ31" s="75" t="s">
        <v>169</v>
      </c>
      <c r="AK31" s="42" t="s">
        <v>209</v>
      </c>
      <c r="AL31" s="42">
        <v>2.3199999999999998</v>
      </c>
      <c r="AM31" s="58" t="s">
        <v>169</v>
      </c>
      <c r="AN31" s="42" t="s">
        <v>209</v>
      </c>
      <c r="AO31" s="42">
        <v>2.3199999999999998</v>
      </c>
      <c r="AP31" s="58" t="s">
        <v>169</v>
      </c>
      <c r="AQ31" s="42" t="s">
        <v>209</v>
      </c>
      <c r="AR31" s="42">
        <v>2.3199999999999998</v>
      </c>
      <c r="AS31" s="58" t="s">
        <v>169</v>
      </c>
      <c r="AT31" s="72" t="s">
        <v>209</v>
      </c>
      <c r="AU31" s="72">
        <v>2.3199999999999998</v>
      </c>
      <c r="AV31" s="75" t="s">
        <v>169</v>
      </c>
      <c r="AW31" s="72" t="s">
        <v>209</v>
      </c>
      <c r="AX31" s="72">
        <v>2.3199999999999998</v>
      </c>
      <c r="AY31" s="77" t="s">
        <v>210</v>
      </c>
      <c r="AZ31" s="87" t="s">
        <v>209</v>
      </c>
      <c r="BA31" s="87">
        <v>2.3199999999999998</v>
      </c>
      <c r="BB31" s="88" t="s">
        <v>210</v>
      </c>
    </row>
    <row r="32" spans="1:54" x14ac:dyDescent="0.25">
      <c r="A32" s="116"/>
      <c r="B32" s="116"/>
      <c r="C32" s="116"/>
      <c r="D32" s="112" t="s">
        <v>211</v>
      </c>
      <c r="E32" s="112">
        <v>9.44</v>
      </c>
      <c r="F32" s="112" t="s">
        <v>149</v>
      </c>
      <c r="G32" s="112" t="s">
        <v>211</v>
      </c>
      <c r="H32" s="112">
        <v>9.44</v>
      </c>
      <c r="I32" s="112" t="s">
        <v>150</v>
      </c>
      <c r="J32" s="115" t="s">
        <v>211</v>
      </c>
      <c r="K32" s="115">
        <v>9.44</v>
      </c>
      <c r="L32" s="115" t="s">
        <v>150</v>
      </c>
      <c r="M32" s="72" t="s">
        <v>212</v>
      </c>
      <c r="N32" s="72">
        <v>2.14</v>
      </c>
      <c r="O32" s="72" t="s">
        <v>145</v>
      </c>
      <c r="P32" s="72" t="s">
        <v>212</v>
      </c>
      <c r="Q32" s="72">
        <v>2.14</v>
      </c>
      <c r="R32" s="72" t="s">
        <v>146</v>
      </c>
      <c r="S32" s="42" t="s">
        <v>212</v>
      </c>
      <c r="T32" s="42">
        <v>2.14</v>
      </c>
      <c r="U32" s="42" t="s">
        <v>146</v>
      </c>
      <c r="V32" s="42" t="s">
        <v>212</v>
      </c>
      <c r="W32" s="42">
        <v>2.14</v>
      </c>
      <c r="X32" s="42" t="s">
        <v>146</v>
      </c>
      <c r="Y32" s="42" t="s">
        <v>212</v>
      </c>
      <c r="Z32" s="42">
        <v>2.14</v>
      </c>
      <c r="AA32" s="42" t="s">
        <v>146</v>
      </c>
      <c r="AB32" s="76" t="s">
        <v>212</v>
      </c>
      <c r="AC32" s="72">
        <v>2.14</v>
      </c>
      <c r="AD32" s="72" t="s">
        <v>69</v>
      </c>
      <c r="AE32" s="42" t="s">
        <v>212</v>
      </c>
      <c r="AF32" s="42">
        <v>2.14</v>
      </c>
      <c r="AG32" s="42" t="s">
        <v>69</v>
      </c>
      <c r="AH32" s="42" t="s">
        <v>212</v>
      </c>
      <c r="AI32" s="42">
        <v>2.14</v>
      </c>
      <c r="AJ32" s="42" t="s">
        <v>69</v>
      </c>
      <c r="AK32" s="72" t="s">
        <v>212</v>
      </c>
      <c r="AL32" s="72">
        <v>2.14</v>
      </c>
      <c r="AM32" s="72" t="s">
        <v>147</v>
      </c>
      <c r="AN32" s="42" t="s">
        <v>212</v>
      </c>
      <c r="AO32" s="42">
        <v>2.14</v>
      </c>
      <c r="AP32" s="42" t="s">
        <v>147</v>
      </c>
      <c r="AQ32" s="42" t="s">
        <v>212</v>
      </c>
      <c r="AR32" s="42">
        <v>2.14</v>
      </c>
      <c r="AS32" s="42" t="s">
        <v>147</v>
      </c>
      <c r="AT32" s="42" t="s">
        <v>212</v>
      </c>
      <c r="AU32" s="42">
        <v>2.14</v>
      </c>
      <c r="AV32" s="42" t="s">
        <v>147</v>
      </c>
      <c r="AW32" s="42" t="s">
        <v>212</v>
      </c>
      <c r="AX32" s="42">
        <v>2.14</v>
      </c>
      <c r="AY32" s="42" t="s">
        <v>147</v>
      </c>
      <c r="AZ32" s="81" t="s">
        <v>212</v>
      </c>
      <c r="BA32" s="81">
        <v>2.14</v>
      </c>
      <c r="BB32" s="81" t="s">
        <v>147</v>
      </c>
    </row>
    <row r="33" spans="1:54" x14ac:dyDescent="0.25">
      <c r="A33" s="116"/>
      <c r="B33" s="116"/>
      <c r="C33" s="116"/>
      <c r="D33" s="113"/>
      <c r="E33" s="113"/>
      <c r="F33" s="113"/>
      <c r="G33" s="113"/>
      <c r="H33" s="113"/>
      <c r="I33" s="113"/>
      <c r="J33" s="116"/>
      <c r="K33" s="116"/>
      <c r="L33" s="116"/>
      <c r="M33" s="115" t="s">
        <v>213</v>
      </c>
      <c r="N33" s="115">
        <v>7.3</v>
      </c>
      <c r="O33" s="115" t="s">
        <v>150</v>
      </c>
      <c r="P33" s="115" t="s">
        <v>213</v>
      </c>
      <c r="Q33" s="115">
        <v>7.3</v>
      </c>
      <c r="R33" s="115" t="s">
        <v>150</v>
      </c>
      <c r="S33" s="115" t="s">
        <v>213</v>
      </c>
      <c r="T33" s="115">
        <v>7.3</v>
      </c>
      <c r="U33" s="115" t="s">
        <v>150</v>
      </c>
      <c r="V33" s="115" t="s">
        <v>213</v>
      </c>
      <c r="W33" s="115">
        <v>7.3</v>
      </c>
      <c r="X33" s="115" t="s">
        <v>150</v>
      </c>
      <c r="Y33" s="115" t="s">
        <v>213</v>
      </c>
      <c r="Z33" s="115">
        <v>7.3</v>
      </c>
      <c r="AA33" s="115" t="s">
        <v>150</v>
      </c>
      <c r="AB33" s="115" t="s">
        <v>213</v>
      </c>
      <c r="AC33" s="115">
        <v>7.3</v>
      </c>
      <c r="AD33" s="115" t="s">
        <v>155</v>
      </c>
      <c r="AE33" s="115" t="s">
        <v>213</v>
      </c>
      <c r="AF33" s="115">
        <v>7.3</v>
      </c>
      <c r="AG33" s="115" t="s">
        <v>178</v>
      </c>
      <c r="AH33" s="115" t="s">
        <v>213</v>
      </c>
      <c r="AI33" s="115">
        <v>7.3</v>
      </c>
      <c r="AJ33" s="115" t="s">
        <v>178</v>
      </c>
      <c r="AK33" s="115" t="s">
        <v>213</v>
      </c>
      <c r="AL33" s="115">
        <v>7.3</v>
      </c>
      <c r="AM33" s="115" t="s">
        <v>178</v>
      </c>
      <c r="AN33" s="115" t="s">
        <v>213</v>
      </c>
      <c r="AO33" s="115">
        <v>7.3</v>
      </c>
      <c r="AP33" s="115" t="s">
        <v>178</v>
      </c>
      <c r="AQ33" s="112" t="s">
        <v>213</v>
      </c>
      <c r="AR33" s="112">
        <v>7.3</v>
      </c>
      <c r="AS33" s="112" t="s">
        <v>156</v>
      </c>
      <c r="AT33" s="115" t="s">
        <v>213</v>
      </c>
      <c r="AU33" s="115">
        <v>7.3</v>
      </c>
      <c r="AV33" s="115" t="s">
        <v>156</v>
      </c>
      <c r="AW33" s="72" t="s">
        <v>111</v>
      </c>
      <c r="AX33" s="72">
        <v>0.15</v>
      </c>
      <c r="AY33" s="72" t="s">
        <v>157</v>
      </c>
      <c r="AZ33" s="81" t="s">
        <v>111</v>
      </c>
      <c r="BA33" s="81">
        <v>0.15</v>
      </c>
      <c r="BB33" s="81" t="s">
        <v>157</v>
      </c>
    </row>
    <row r="34" spans="1:54" x14ac:dyDescent="0.25">
      <c r="A34" s="116"/>
      <c r="B34" s="116"/>
      <c r="C34" s="116"/>
      <c r="D34" s="113"/>
      <c r="E34" s="113"/>
      <c r="F34" s="113"/>
      <c r="G34" s="113"/>
      <c r="H34" s="113"/>
      <c r="I34" s="113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3"/>
      <c r="AR34" s="113"/>
      <c r="AS34" s="113"/>
      <c r="AT34" s="116"/>
      <c r="AU34" s="116"/>
      <c r="AV34" s="116"/>
      <c r="AW34" s="72" t="s">
        <v>112</v>
      </c>
      <c r="AX34" s="72">
        <v>0.46</v>
      </c>
      <c r="AY34" s="72" t="s">
        <v>214</v>
      </c>
      <c r="AZ34" s="81" t="s">
        <v>112</v>
      </c>
      <c r="BA34" s="81">
        <v>0.46</v>
      </c>
      <c r="BB34" s="81" t="s">
        <v>214</v>
      </c>
    </row>
    <row r="35" spans="1:54" x14ac:dyDescent="0.25">
      <c r="A35" s="116"/>
      <c r="B35" s="116"/>
      <c r="C35" s="116"/>
      <c r="D35" s="114"/>
      <c r="E35" s="114"/>
      <c r="F35" s="114"/>
      <c r="G35" s="114"/>
      <c r="H35" s="114"/>
      <c r="I35" s="114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4"/>
      <c r="AR35" s="114"/>
      <c r="AS35" s="114"/>
      <c r="AT35" s="117"/>
      <c r="AU35" s="117"/>
      <c r="AV35" s="117"/>
      <c r="AW35" s="42" t="s">
        <v>215</v>
      </c>
      <c r="AX35" s="42">
        <v>6.69</v>
      </c>
      <c r="AY35" s="42" t="s">
        <v>156</v>
      </c>
      <c r="AZ35" s="82" t="s">
        <v>215</v>
      </c>
      <c r="BA35" s="82">
        <v>6.69</v>
      </c>
      <c r="BB35" s="82" t="s">
        <v>156</v>
      </c>
    </row>
    <row r="36" spans="1:54" x14ac:dyDescent="0.25">
      <c r="A36" s="117"/>
      <c r="B36" s="117"/>
      <c r="C36" s="117"/>
      <c r="D36" s="72" t="s">
        <v>216</v>
      </c>
      <c r="E36" s="72">
        <v>3.38</v>
      </c>
      <c r="F36" s="72" t="s">
        <v>145</v>
      </c>
      <c r="G36" s="42" t="s">
        <v>216</v>
      </c>
      <c r="H36" s="42">
        <v>3.38</v>
      </c>
      <c r="I36" s="42" t="s">
        <v>145</v>
      </c>
      <c r="J36" s="42" t="s">
        <v>216</v>
      </c>
      <c r="K36" s="42">
        <v>3.38</v>
      </c>
      <c r="L36" s="42" t="s">
        <v>145</v>
      </c>
      <c r="M36" s="42" t="s">
        <v>216</v>
      </c>
      <c r="N36" s="42">
        <v>3.38</v>
      </c>
      <c r="O36" s="42" t="s">
        <v>145</v>
      </c>
      <c r="P36" s="72" t="s">
        <v>216</v>
      </c>
      <c r="Q36" s="72">
        <v>3.38</v>
      </c>
      <c r="R36" s="72" t="s">
        <v>146</v>
      </c>
      <c r="S36" s="42" t="s">
        <v>216</v>
      </c>
      <c r="T36" s="42">
        <v>3.38</v>
      </c>
      <c r="U36" s="42" t="s">
        <v>146</v>
      </c>
      <c r="V36" s="42" t="s">
        <v>216</v>
      </c>
      <c r="W36" s="42">
        <v>3.38</v>
      </c>
      <c r="X36" s="42" t="s">
        <v>146</v>
      </c>
      <c r="Y36" s="42" t="s">
        <v>216</v>
      </c>
      <c r="Z36" s="42">
        <v>3.38</v>
      </c>
      <c r="AA36" s="42" t="s">
        <v>146</v>
      </c>
      <c r="AB36" s="76" t="s">
        <v>216</v>
      </c>
      <c r="AC36" s="72">
        <v>3.38</v>
      </c>
      <c r="AD36" s="72" t="s">
        <v>69</v>
      </c>
      <c r="AE36" s="42" t="s">
        <v>216</v>
      </c>
      <c r="AF36" s="42">
        <v>3.38</v>
      </c>
      <c r="AG36" s="42" t="s">
        <v>69</v>
      </c>
      <c r="AH36" s="42" t="s">
        <v>216</v>
      </c>
      <c r="AI36" s="42">
        <v>3.38</v>
      </c>
      <c r="AJ36" s="42" t="s">
        <v>69</v>
      </c>
      <c r="AK36" s="72" t="s">
        <v>216</v>
      </c>
      <c r="AL36" s="72">
        <v>3.38</v>
      </c>
      <c r="AM36" s="72" t="s">
        <v>147</v>
      </c>
      <c r="AN36" s="42" t="s">
        <v>216</v>
      </c>
      <c r="AO36" s="42">
        <v>3.38</v>
      </c>
      <c r="AP36" s="42" t="s">
        <v>147</v>
      </c>
      <c r="AQ36" s="42" t="s">
        <v>216</v>
      </c>
      <c r="AR36" s="42">
        <v>3.38</v>
      </c>
      <c r="AS36" s="42" t="s">
        <v>147</v>
      </c>
      <c r="AT36" s="42" t="s">
        <v>216</v>
      </c>
      <c r="AU36" s="42">
        <v>3.38</v>
      </c>
      <c r="AV36" s="42" t="s">
        <v>147</v>
      </c>
      <c r="AW36" s="42" t="s">
        <v>216</v>
      </c>
      <c r="AX36" s="42">
        <v>3.38</v>
      </c>
      <c r="AY36" s="42" t="s">
        <v>147</v>
      </c>
      <c r="AZ36" s="81" t="s">
        <v>216</v>
      </c>
      <c r="BA36" s="81">
        <v>3.38</v>
      </c>
      <c r="BB36" s="81" t="s">
        <v>147</v>
      </c>
    </row>
    <row r="37" spans="1:54" x14ac:dyDescent="0.25">
      <c r="B37">
        <f>SUM(B3:B36)</f>
        <v>188.79</v>
      </c>
      <c r="E37">
        <f>SUM(E3:E36)</f>
        <v>188.79</v>
      </c>
      <c r="K37">
        <f>SUM(K3:K36)</f>
        <v>188.78999999999996</v>
      </c>
      <c r="N37">
        <f>SUM(N3:N36)</f>
        <v>188.78999999999996</v>
      </c>
      <c r="W37">
        <f>SUM(W3:W36)</f>
        <v>188.78999999999996</v>
      </c>
      <c r="AC37">
        <f>SUM(AC3:AC36)</f>
        <v>188.78999999999996</v>
      </c>
      <c r="AF37">
        <f>SUM(AF3:AF36)</f>
        <v>188.78999999999996</v>
      </c>
      <c r="AI37">
        <f>SUM(AI3:AI36)</f>
        <v>188.78999999999996</v>
      </c>
      <c r="AL37">
        <f>SUM(AL3:AL36)</f>
        <v>188.78999999999996</v>
      </c>
      <c r="AO37">
        <f>SUM(AO3:AO36)</f>
        <v>188.78999999999996</v>
      </c>
      <c r="AR37">
        <f>SUM(AR3:AR36)</f>
        <v>188.78999999999996</v>
      </c>
      <c r="AU37">
        <f>SUM(AU3:AU36)</f>
        <v>188.78999999999996</v>
      </c>
      <c r="AX37">
        <f>SUM(AX3:AX36)</f>
        <v>188.79</v>
      </c>
      <c r="BA37">
        <f>SUM(BA3:BA36)</f>
        <v>188.79</v>
      </c>
    </row>
    <row r="38" spans="1:54" x14ac:dyDescent="0.25">
      <c r="AB38" s="79" t="s">
        <v>217</v>
      </c>
      <c r="AE38" s="79" t="s">
        <v>218</v>
      </c>
      <c r="AT38" s="123" t="s">
        <v>219</v>
      </c>
      <c r="AU38" s="124"/>
      <c r="AV38" s="124"/>
    </row>
    <row r="39" spans="1:54" x14ac:dyDescent="0.25">
      <c r="J39" t="s">
        <v>169</v>
      </c>
      <c r="K39" t="s">
        <v>220</v>
      </c>
      <c r="P39" t="s">
        <v>221</v>
      </c>
      <c r="S39" s="79" t="s">
        <v>222</v>
      </c>
      <c r="T39" s="45"/>
      <c r="V39" s="45"/>
      <c r="W39" s="45"/>
      <c r="AB39" s="79" t="s">
        <v>223</v>
      </c>
      <c r="AH39" s="79" t="s">
        <v>224</v>
      </c>
      <c r="AS39" s="80"/>
      <c r="AT39" s="124"/>
      <c r="AU39" s="124"/>
      <c r="AV39" s="124"/>
      <c r="BA39" s="89"/>
      <c r="BB39" t="s">
        <v>229</v>
      </c>
    </row>
    <row r="40" spans="1:54" x14ac:dyDescent="0.25">
      <c r="AH40" s="79" t="s">
        <v>225</v>
      </c>
      <c r="AT40" s="124"/>
      <c r="AU40" s="124"/>
      <c r="AV40" s="124"/>
      <c r="BA40" s="90"/>
      <c r="BB40" t="s">
        <v>228</v>
      </c>
    </row>
    <row r="41" spans="1:54" x14ac:dyDescent="0.25">
      <c r="AT41" s="124"/>
      <c r="AU41" s="124"/>
      <c r="AV41" s="124"/>
      <c r="BA41" s="91"/>
      <c r="BB41" t="s">
        <v>227</v>
      </c>
    </row>
    <row r="42" spans="1:54" x14ac:dyDescent="0.25">
      <c r="BA42" s="92"/>
      <c r="BB42" t="s">
        <v>230</v>
      </c>
    </row>
  </sheetData>
  <mergeCells count="319">
    <mergeCell ref="AT33:AT35"/>
    <mergeCell ref="AU33:AU35"/>
    <mergeCell ref="AV33:AV35"/>
    <mergeCell ref="AT38:AV41"/>
    <mergeCell ref="AN33:AN35"/>
    <mergeCell ref="AO33:AO35"/>
    <mergeCell ref="AP33:AP35"/>
    <mergeCell ref="AQ33:AQ35"/>
    <mergeCell ref="AR33:AR35"/>
    <mergeCell ref="AS33:AS35"/>
    <mergeCell ref="AH33:AH35"/>
    <mergeCell ref="AI33:AI35"/>
    <mergeCell ref="AJ33:AJ35"/>
    <mergeCell ref="AK33:AK35"/>
    <mergeCell ref="AL33:AL35"/>
    <mergeCell ref="AM33:AM35"/>
    <mergeCell ref="AB33:AB35"/>
    <mergeCell ref="AC33:AC35"/>
    <mergeCell ref="AD33:AD35"/>
    <mergeCell ref="AE33:AE35"/>
    <mergeCell ref="AF33:AF35"/>
    <mergeCell ref="AG33:AG35"/>
    <mergeCell ref="V33:V35"/>
    <mergeCell ref="W33:W35"/>
    <mergeCell ref="X33:X35"/>
    <mergeCell ref="Y33:Y35"/>
    <mergeCell ref="Z33:Z35"/>
    <mergeCell ref="AA33:AA35"/>
    <mergeCell ref="P33:P35"/>
    <mergeCell ref="Q33:Q35"/>
    <mergeCell ref="R33:R35"/>
    <mergeCell ref="S33:S35"/>
    <mergeCell ref="T33:T35"/>
    <mergeCell ref="U33:U35"/>
    <mergeCell ref="J32:J35"/>
    <mergeCell ref="K32:K35"/>
    <mergeCell ref="L32:L35"/>
    <mergeCell ref="M33:M35"/>
    <mergeCell ref="N33:N35"/>
    <mergeCell ref="O33:O35"/>
    <mergeCell ref="D32:D35"/>
    <mergeCell ref="E32:E35"/>
    <mergeCell ref="F32:F35"/>
    <mergeCell ref="G32:G35"/>
    <mergeCell ref="H32:H35"/>
    <mergeCell ref="I32:I35"/>
    <mergeCell ref="AQ24:AQ29"/>
    <mergeCell ref="AR24:AR29"/>
    <mergeCell ref="AS24:AS29"/>
    <mergeCell ref="AT24:AT29"/>
    <mergeCell ref="AU24:AU29"/>
    <mergeCell ref="AV24:AV29"/>
    <mergeCell ref="AK24:AK29"/>
    <mergeCell ref="AL24:AL29"/>
    <mergeCell ref="AM24:AM29"/>
    <mergeCell ref="AN24:AN29"/>
    <mergeCell ref="AO24:AO29"/>
    <mergeCell ref="AP24:AP29"/>
    <mergeCell ref="AE24:AE29"/>
    <mergeCell ref="AF24:AF29"/>
    <mergeCell ref="AG24:AG29"/>
    <mergeCell ref="AH24:AH29"/>
    <mergeCell ref="AI24:AI29"/>
    <mergeCell ref="AJ24:AJ29"/>
    <mergeCell ref="Y24:Y29"/>
    <mergeCell ref="Z24:Z29"/>
    <mergeCell ref="AA24:AA29"/>
    <mergeCell ref="AB24:AB29"/>
    <mergeCell ref="AC24:AC29"/>
    <mergeCell ref="AD24:AD29"/>
    <mergeCell ref="U24:U29"/>
    <mergeCell ref="V24:V29"/>
    <mergeCell ref="W24:W29"/>
    <mergeCell ref="X24:X29"/>
    <mergeCell ref="M24:M29"/>
    <mergeCell ref="N24:N29"/>
    <mergeCell ref="O24:O29"/>
    <mergeCell ref="P24:P29"/>
    <mergeCell ref="Q24:Q29"/>
    <mergeCell ref="R24:R29"/>
    <mergeCell ref="G24:G31"/>
    <mergeCell ref="H24:H31"/>
    <mergeCell ref="I24:I31"/>
    <mergeCell ref="J24:J29"/>
    <mergeCell ref="K24:K29"/>
    <mergeCell ref="L24:L29"/>
    <mergeCell ref="AV19:AV23"/>
    <mergeCell ref="AW19:AW23"/>
    <mergeCell ref="AX19:AX23"/>
    <mergeCell ref="AI19:AI23"/>
    <mergeCell ref="X19:X23"/>
    <mergeCell ref="Y19:Y23"/>
    <mergeCell ref="Z19:Z23"/>
    <mergeCell ref="AA19:AA23"/>
    <mergeCell ref="AB19:AB23"/>
    <mergeCell ref="AC19:AC23"/>
    <mergeCell ref="L13:L23"/>
    <mergeCell ref="M13:M23"/>
    <mergeCell ref="N13:N23"/>
    <mergeCell ref="O13:O23"/>
    <mergeCell ref="P13:P23"/>
    <mergeCell ref="Q13:Q23"/>
    <mergeCell ref="S24:S29"/>
    <mergeCell ref="T24:T29"/>
    <mergeCell ref="AY19:AY23"/>
    <mergeCell ref="A24:A36"/>
    <mergeCell ref="B24:B36"/>
    <mergeCell ref="C24:C36"/>
    <mergeCell ref="D24:D31"/>
    <mergeCell ref="E24:E31"/>
    <mergeCell ref="F24:F31"/>
    <mergeCell ref="AP19:AP23"/>
    <mergeCell ref="AQ19:AQ23"/>
    <mergeCell ref="AR19:AR23"/>
    <mergeCell ref="AS19:AS23"/>
    <mergeCell ref="AT19:AT23"/>
    <mergeCell ref="AU19:AU23"/>
    <mergeCell ref="AJ19:AJ23"/>
    <mergeCell ref="AK19:AK23"/>
    <mergeCell ref="AL19:AL23"/>
    <mergeCell ref="AM19:AM23"/>
    <mergeCell ref="AN19:AN23"/>
    <mergeCell ref="AO19:AO23"/>
    <mergeCell ref="AD19:AD23"/>
    <mergeCell ref="AE19:AE23"/>
    <mergeCell ref="AF19:AF23"/>
    <mergeCell ref="AG19:AG23"/>
    <mergeCell ref="AH19:AH23"/>
    <mergeCell ref="AR17:AR18"/>
    <mergeCell ref="AS17:AS18"/>
    <mergeCell ref="AT17:AT18"/>
    <mergeCell ref="AU17:AU18"/>
    <mergeCell ref="AV17:AV18"/>
    <mergeCell ref="AV14:AV16"/>
    <mergeCell ref="AH17:AH18"/>
    <mergeCell ref="AI17:AI18"/>
    <mergeCell ref="AJ17:AJ18"/>
    <mergeCell ref="AK17:AK18"/>
    <mergeCell ref="AL17:AL18"/>
    <mergeCell ref="AM17:AM18"/>
    <mergeCell ref="AN17:AN18"/>
    <mergeCell ref="AO17:AO18"/>
    <mergeCell ref="AP17:AP18"/>
    <mergeCell ref="AP14:AP16"/>
    <mergeCell ref="AQ14:AQ16"/>
    <mergeCell ref="AR14:AR16"/>
    <mergeCell ref="AS14:AS16"/>
    <mergeCell ref="AT14:AT16"/>
    <mergeCell ref="AU14:AU16"/>
    <mergeCell ref="AJ14:AJ16"/>
    <mergeCell ref="AK14:AK16"/>
    <mergeCell ref="AN14:AN16"/>
    <mergeCell ref="AO14:AO16"/>
    <mergeCell ref="AD14:AD18"/>
    <mergeCell ref="AE14:AE18"/>
    <mergeCell ref="AF14:AF18"/>
    <mergeCell ref="AG14:AG18"/>
    <mergeCell ref="AH14:AH16"/>
    <mergeCell ref="AI14:AI16"/>
    <mergeCell ref="AQ17:AQ18"/>
    <mergeCell ref="S13:S23"/>
    <mergeCell ref="T13:T23"/>
    <mergeCell ref="U13:U23"/>
    <mergeCell ref="V14:V18"/>
    <mergeCell ref="W14:W18"/>
    <mergeCell ref="V19:V23"/>
    <mergeCell ref="W19:W23"/>
    <mergeCell ref="AL14:AL16"/>
    <mergeCell ref="AM14:AM16"/>
    <mergeCell ref="D13:D23"/>
    <mergeCell ref="E13:E23"/>
    <mergeCell ref="F13:F23"/>
    <mergeCell ref="G13:G23"/>
    <mergeCell ref="H13:H23"/>
    <mergeCell ref="I13:I23"/>
    <mergeCell ref="J13:J23"/>
    <mergeCell ref="K13:K23"/>
    <mergeCell ref="AO10:AO11"/>
    <mergeCell ref="AI10:AI11"/>
    <mergeCell ref="AJ10:AJ11"/>
    <mergeCell ref="AK10:AK11"/>
    <mergeCell ref="AL10:AL11"/>
    <mergeCell ref="AM10:AM11"/>
    <mergeCell ref="AN10:AN11"/>
    <mergeCell ref="AC10:AC11"/>
    <mergeCell ref="AD10:AD11"/>
    <mergeCell ref="X14:X18"/>
    <mergeCell ref="Y14:Y18"/>
    <mergeCell ref="Z14:Z18"/>
    <mergeCell ref="AA14:AA18"/>
    <mergeCell ref="AB14:AB18"/>
    <mergeCell ref="AC14:AC18"/>
    <mergeCell ref="R13:R23"/>
    <mergeCell ref="AH10:AH11"/>
    <mergeCell ref="W10:W11"/>
    <mergeCell ref="X10:X11"/>
    <mergeCell ref="Y10:Y11"/>
    <mergeCell ref="Z10:Z11"/>
    <mergeCell ref="AA10:AA11"/>
    <mergeCell ref="AB10:AB11"/>
    <mergeCell ref="AU10:AU11"/>
    <mergeCell ref="AV10:AV11"/>
    <mergeCell ref="AP10:AP11"/>
    <mergeCell ref="AQ10:AQ11"/>
    <mergeCell ref="AR10:AR11"/>
    <mergeCell ref="AS10:AS11"/>
    <mergeCell ref="AT10:AT11"/>
    <mergeCell ref="AE7:AE8"/>
    <mergeCell ref="AF7:AF8"/>
    <mergeCell ref="AG7:AG8"/>
    <mergeCell ref="AA7:AA8"/>
    <mergeCell ref="AB7:AB8"/>
    <mergeCell ref="AC7:AC8"/>
    <mergeCell ref="AD7:AD8"/>
    <mergeCell ref="AE10:AE11"/>
    <mergeCell ref="AF10:AF11"/>
    <mergeCell ref="AG10:AG11"/>
    <mergeCell ref="M10:M11"/>
    <mergeCell ref="N10:N11"/>
    <mergeCell ref="O10:O11"/>
    <mergeCell ref="P10:P11"/>
    <mergeCell ref="Y7:Y8"/>
    <mergeCell ref="Z7:Z8"/>
    <mergeCell ref="S7:S8"/>
    <mergeCell ref="T7:T8"/>
    <mergeCell ref="U7:U8"/>
    <mergeCell ref="V7:V8"/>
    <mergeCell ref="W7:W8"/>
    <mergeCell ref="X7:X8"/>
    <mergeCell ref="M7:M8"/>
    <mergeCell ref="N7:N8"/>
    <mergeCell ref="O7:O8"/>
    <mergeCell ref="P7:P8"/>
    <mergeCell ref="Q7:Q8"/>
    <mergeCell ref="R7:R8"/>
    <mergeCell ref="Q10:Q11"/>
    <mergeCell ref="R10:R11"/>
    <mergeCell ref="S10:S11"/>
    <mergeCell ref="T10:T11"/>
    <mergeCell ref="U10:U11"/>
    <mergeCell ref="V10:V11"/>
    <mergeCell ref="AE5:AE6"/>
    <mergeCell ref="AF5:AF6"/>
    <mergeCell ref="AG5:AG6"/>
    <mergeCell ref="AH5:AH6"/>
    <mergeCell ref="AI5:AI6"/>
    <mergeCell ref="AJ5:AJ6"/>
    <mergeCell ref="Y5:Y6"/>
    <mergeCell ref="Z5:Z6"/>
    <mergeCell ref="AA5:AA6"/>
    <mergeCell ref="AB5:AB6"/>
    <mergeCell ref="AC5:AC6"/>
    <mergeCell ref="AD5:AD6"/>
    <mergeCell ref="AT5:AT6"/>
    <mergeCell ref="AU5:AU6"/>
    <mergeCell ref="AV5:AV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V5:V6"/>
    <mergeCell ref="W5:W6"/>
    <mergeCell ref="X5:X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G4:G6"/>
    <mergeCell ref="H4:H6"/>
    <mergeCell ref="I4:I6"/>
    <mergeCell ref="J4:J6"/>
    <mergeCell ref="K4:K6"/>
    <mergeCell ref="L4:L6"/>
    <mergeCell ref="A3:A23"/>
    <mergeCell ref="B3:B23"/>
    <mergeCell ref="C3:C23"/>
    <mergeCell ref="D4:D6"/>
    <mergeCell ref="E4:E6"/>
    <mergeCell ref="F4:F6"/>
    <mergeCell ref="D7:D12"/>
    <mergeCell ref="E7:E12"/>
    <mergeCell ref="F7:F12"/>
    <mergeCell ref="G7:G12"/>
    <mergeCell ref="H7:H12"/>
    <mergeCell ref="I7:I12"/>
    <mergeCell ref="J7:J8"/>
    <mergeCell ref="K7:K8"/>
    <mergeCell ref="L7:L8"/>
    <mergeCell ref="J10:J11"/>
    <mergeCell ref="K10:K11"/>
    <mergeCell ref="L10:L11"/>
    <mergeCell ref="AT1:AV1"/>
    <mergeCell ref="AW1:AY1"/>
    <mergeCell ref="AZ1:BB1"/>
    <mergeCell ref="S1:U1"/>
    <mergeCell ref="V1:X1"/>
    <mergeCell ref="Y1:AA1"/>
    <mergeCell ref="AB1:AD1"/>
    <mergeCell ref="AE1:AG1"/>
    <mergeCell ref="AH1:AJ1"/>
    <mergeCell ref="A1:C1"/>
    <mergeCell ref="D1:F1"/>
    <mergeCell ref="G1:I1"/>
    <mergeCell ref="J1:L1"/>
    <mergeCell ref="M1:O1"/>
    <mergeCell ref="P1:R1"/>
    <mergeCell ref="AK1:AM1"/>
    <mergeCell ref="AN1:AP1"/>
    <mergeCell ref="AQ1:A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3 échanges 26062024</vt:lpstr>
      <vt:lpstr>Actes et signataires 26062024</vt:lpstr>
      <vt:lpstr>Historique Richebourg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AF GROS</cp:lastModifiedBy>
  <dcterms:created xsi:type="dcterms:W3CDTF">2024-05-29T12:40:36Z</dcterms:created>
  <dcterms:modified xsi:type="dcterms:W3CDTF">2024-07-01T09:48:56Z</dcterms:modified>
</cp:coreProperties>
</file>